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01_ene\"/>
    </mc:Choice>
  </mc:AlternateContent>
  <bookViews>
    <workbookView xWindow="0" yWindow="0" windowWidth="28800" windowHeight="12345" activeTab="3"/>
  </bookViews>
  <sheets>
    <sheet name="Sheet1" sheetId="9" r:id="rId1"/>
    <sheet name="Tabla N°1" sheetId="1" r:id="rId2"/>
    <sheet name="Tabla N°2" sheetId="8" r:id="rId3"/>
    <sheet name="Tabla N°3" sheetId="7" r:id="rId4"/>
    <sheet name="Nombres y Códigos" sheetId="4"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4" hidden="1">'Nombres y Códigos'!$K$7:$L$1139</definedName>
    <definedName name="_xlnm._FilterDatabase" localSheetId="3" hidden="1">'Tabla N°3'!$A$7:$AI$93</definedName>
    <definedName name="_xlnm.Print_Area" localSheetId="1">'Tabla N°1'!$A$1:$S$34</definedName>
  </definedNames>
  <calcPr calcId="162913" iterate="1"/>
</workbook>
</file>

<file path=xl/calcChain.xml><?xml version="1.0" encoding="utf-8"?>
<calcChain xmlns="http://schemas.openxmlformats.org/spreadsheetml/2006/main">
  <c r="AC92" i="7" l="1"/>
  <c r="U93" i="7"/>
  <c r="AC93" i="7" s="1"/>
  <c r="U92" i="7"/>
  <c r="U88" i="7"/>
  <c r="AC88" i="7" s="1"/>
  <c r="U87" i="7"/>
  <c r="AC87" i="7" s="1"/>
  <c r="U83" i="7"/>
  <c r="AC83" i="7" s="1"/>
  <c r="U82" i="7"/>
  <c r="AC82" i="7" s="1"/>
  <c r="U55" i="7"/>
  <c r="AC55" i="7" s="1"/>
  <c r="U54" i="7"/>
  <c r="AC54" i="7" s="1"/>
  <c r="K93" i="7" l="1"/>
  <c r="K92" i="7"/>
  <c r="L93" i="7"/>
  <c r="L92" i="7"/>
  <c r="N93" i="7"/>
  <c r="N92" i="7"/>
  <c r="AD92" i="7" l="1"/>
  <c r="V92" i="7"/>
  <c r="V93" i="7"/>
  <c r="O93" i="7"/>
  <c r="O92" i="7"/>
  <c r="M91" i="7"/>
  <c r="M90" i="7"/>
  <c r="M89" i="7"/>
  <c r="K91" i="7"/>
  <c r="K90" i="7"/>
  <c r="K89" i="7"/>
  <c r="L91" i="7"/>
  <c r="L90" i="7"/>
  <c r="L89" i="7"/>
  <c r="N91" i="7"/>
  <c r="N90" i="7"/>
  <c r="N89" i="7"/>
  <c r="L88" i="7"/>
  <c r="L87" i="7"/>
  <c r="N88" i="7"/>
  <c r="N87" i="7"/>
  <c r="U91" i="7" l="1"/>
  <c r="AC91" i="7" s="1"/>
  <c r="V87" i="7"/>
  <c r="V89" i="7"/>
  <c r="AD89" i="7" s="1"/>
  <c r="O91" i="7"/>
  <c r="P92" i="7"/>
  <c r="AD93" i="7"/>
  <c r="O88" i="7"/>
  <c r="V88" i="7"/>
  <c r="V90" i="7"/>
  <c r="U89" i="7"/>
  <c r="V91" i="7"/>
  <c r="AD91" i="7" s="1"/>
  <c r="U90" i="7"/>
  <c r="P93" i="7"/>
  <c r="O87" i="7"/>
  <c r="O89" i="7"/>
  <c r="O90" i="7"/>
  <c r="N83" i="7"/>
  <c r="N82" i="7"/>
  <c r="L82" i="7"/>
  <c r="L83" i="7"/>
  <c r="AD90" i="7" l="1"/>
  <c r="AD87" i="7"/>
  <c r="V82" i="7"/>
  <c r="P89" i="7"/>
  <c r="P91" i="7"/>
  <c r="V83" i="7"/>
  <c r="P87" i="7"/>
  <c r="AC90" i="7"/>
  <c r="AC89" i="7"/>
  <c r="AD88" i="7"/>
  <c r="P90" i="7"/>
  <c r="P88" i="7"/>
  <c r="O82" i="7"/>
  <c r="O83" i="7"/>
  <c r="L76" i="7"/>
  <c r="L77" i="7"/>
  <c r="L78" i="7"/>
  <c r="L79" i="7"/>
  <c r="L80" i="7"/>
  <c r="L81" i="7"/>
  <c r="M77" i="7"/>
  <c r="M78" i="7"/>
  <c r="M79" i="7"/>
  <c r="M80" i="7"/>
  <c r="M81" i="7"/>
  <c r="M76" i="7"/>
  <c r="N77" i="7"/>
  <c r="N78" i="7"/>
  <c r="N79" i="7"/>
  <c r="N80" i="7"/>
  <c r="N81" i="7"/>
  <c r="N76" i="7"/>
  <c r="AD83" i="7" l="1"/>
  <c r="V79" i="7"/>
  <c r="AD79" i="7" s="1"/>
  <c r="V76" i="7"/>
  <c r="AD76" i="7" s="1"/>
  <c r="U80" i="7"/>
  <c r="V81" i="7"/>
  <c r="U79" i="7"/>
  <c r="AD82" i="7"/>
  <c r="U81" i="7"/>
  <c r="U77" i="7"/>
  <c r="AC77" i="7" s="1"/>
  <c r="P82" i="7"/>
  <c r="V78" i="7"/>
  <c r="AD78" i="7" s="1"/>
  <c r="V77" i="7"/>
  <c r="AD77" i="7" s="1"/>
  <c r="V80" i="7"/>
  <c r="AD80" i="7" s="1"/>
  <c r="U76" i="7"/>
  <c r="U78" i="7"/>
  <c r="P83" i="7"/>
  <c r="K81" i="7"/>
  <c r="K78" i="7"/>
  <c r="K80" i="7"/>
  <c r="K79" i="7"/>
  <c r="AD81" i="7" l="1"/>
  <c r="O80" i="7"/>
  <c r="O81" i="7"/>
  <c r="O79" i="7"/>
  <c r="AC76" i="7"/>
  <c r="AC81" i="7"/>
  <c r="AC79" i="7"/>
  <c r="O78" i="7"/>
  <c r="AC78" i="7"/>
  <c r="AC80" i="7"/>
  <c r="K77" i="7"/>
  <c r="P81" i="7" l="1"/>
  <c r="O77" i="7"/>
  <c r="P78" i="7"/>
  <c r="P79" i="7"/>
  <c r="P80" i="7"/>
  <c r="K76" i="7"/>
  <c r="P77" i="7" l="1"/>
  <c r="O76" i="7"/>
  <c r="N67" i="7"/>
  <c r="N66" i="7"/>
  <c r="M67" i="7"/>
  <c r="M66" i="7"/>
  <c r="L66" i="7"/>
  <c r="L67" i="7"/>
  <c r="K67" i="7"/>
  <c r="K66" i="7"/>
  <c r="U66" i="7" l="1"/>
  <c r="AC66" i="7" s="1"/>
  <c r="U67" i="7"/>
  <c r="P76" i="7"/>
  <c r="O67" i="7"/>
  <c r="V66" i="7"/>
  <c r="AD66" i="7" s="1"/>
  <c r="O66" i="7"/>
  <c r="V67" i="7"/>
  <c r="AD67" i="7" s="1"/>
  <c r="N65" i="7"/>
  <c r="N64" i="7"/>
  <c r="N63" i="7"/>
  <c r="N62" i="7"/>
  <c r="N61" i="7"/>
  <c r="N60" i="7"/>
  <c r="L65" i="7"/>
  <c r="L64" i="7"/>
  <c r="L63" i="7"/>
  <c r="L62" i="7"/>
  <c r="L61" i="7"/>
  <c r="L60" i="7"/>
  <c r="M65" i="7"/>
  <c r="M64" i="7"/>
  <c r="M63" i="7"/>
  <c r="M62" i="7"/>
  <c r="M61" i="7"/>
  <c r="M60" i="7"/>
  <c r="K65" i="7"/>
  <c r="K64" i="7"/>
  <c r="K63" i="7"/>
  <c r="K62" i="7"/>
  <c r="K61" i="7"/>
  <c r="K60" i="7"/>
  <c r="M59" i="7"/>
  <c r="M58" i="7"/>
  <c r="M57" i="7"/>
  <c r="M56" i="7"/>
  <c r="N59" i="7"/>
  <c r="N58" i="7"/>
  <c r="N57" i="7"/>
  <c r="N56" i="7"/>
  <c r="L59" i="7"/>
  <c r="L58" i="7"/>
  <c r="L57" i="7"/>
  <c r="L56" i="7"/>
  <c r="K59" i="7"/>
  <c r="K58" i="7"/>
  <c r="K57" i="7"/>
  <c r="K56" i="7"/>
  <c r="N55" i="7"/>
  <c r="N54" i="7"/>
  <c r="L55" i="7"/>
  <c r="L54" i="7"/>
  <c r="J55" i="7"/>
  <c r="S55" i="7" l="1"/>
  <c r="T55" i="7"/>
  <c r="AB55" i="7" s="1"/>
  <c r="U58" i="7"/>
  <c r="U60" i="7"/>
  <c r="V64" i="7"/>
  <c r="AD64" i="7" s="1"/>
  <c r="V55" i="7"/>
  <c r="AD55" i="7"/>
  <c r="U59" i="7"/>
  <c r="U61" i="7"/>
  <c r="U65" i="7"/>
  <c r="V61" i="7"/>
  <c r="AD61" i="7" s="1"/>
  <c r="P66" i="7"/>
  <c r="AC67" i="7"/>
  <c r="O54" i="7"/>
  <c r="V56" i="7"/>
  <c r="AD56" i="7" s="1"/>
  <c r="AC56" i="7"/>
  <c r="U56" i="7"/>
  <c r="O60" i="7"/>
  <c r="O64" i="7"/>
  <c r="U62" i="7"/>
  <c r="V62" i="7"/>
  <c r="V54" i="7"/>
  <c r="O58" i="7"/>
  <c r="V58" i="7"/>
  <c r="AD58" i="7" s="1"/>
  <c r="U64" i="7"/>
  <c r="V60" i="7"/>
  <c r="AD60" i="7" s="1"/>
  <c r="O59" i="7"/>
  <c r="V59" i="7"/>
  <c r="O63" i="7"/>
  <c r="V65" i="7"/>
  <c r="AD65" i="7" s="1"/>
  <c r="P67" i="7"/>
  <c r="O57" i="7"/>
  <c r="V57" i="7"/>
  <c r="AD57" i="7" s="1"/>
  <c r="U57" i="7"/>
  <c r="O65" i="7"/>
  <c r="U63" i="7"/>
  <c r="V63" i="7"/>
  <c r="AD63" i="7" s="1"/>
  <c r="O56" i="7"/>
  <c r="O62" i="7"/>
  <c r="O61" i="7"/>
  <c r="O55" i="7"/>
  <c r="N19" i="7"/>
  <c r="N20" i="7"/>
  <c r="N21" i="7"/>
  <c r="N22" i="7"/>
  <c r="N18" i="7"/>
  <c r="M19" i="7"/>
  <c r="M20" i="7"/>
  <c r="M21" i="7"/>
  <c r="M22" i="7"/>
  <c r="M18" i="7"/>
  <c r="L19" i="7"/>
  <c r="L20" i="7"/>
  <c r="L21" i="7"/>
  <c r="L22" i="7"/>
  <c r="L18" i="7"/>
  <c r="K18" i="7"/>
  <c r="K19" i="7"/>
  <c r="K20" i="7"/>
  <c r="K21" i="7"/>
  <c r="K22" i="7"/>
  <c r="AA55" i="7" l="1"/>
  <c r="AE55" i="7"/>
  <c r="AD62" i="7"/>
  <c r="W55" i="7"/>
  <c r="X55" i="7" s="1"/>
  <c r="AC64" i="7"/>
  <c r="AD59" i="7"/>
  <c r="AF55" i="7"/>
  <c r="U19" i="7"/>
  <c r="AC19" i="7" s="1"/>
  <c r="P62" i="7"/>
  <c r="P64" i="7"/>
  <c r="P54" i="7"/>
  <c r="V18" i="7"/>
  <c r="AD18" i="7" s="1"/>
  <c r="P56" i="7"/>
  <c r="P57" i="7"/>
  <c r="AD54" i="7"/>
  <c r="U21" i="7"/>
  <c r="V22" i="7"/>
  <c r="AD22" i="7"/>
  <c r="P55" i="7"/>
  <c r="AH55" i="7" s="1"/>
  <c r="AC62" i="7"/>
  <c r="P60" i="7"/>
  <c r="U18" i="7"/>
  <c r="AD20" i="7"/>
  <c r="V20" i="7"/>
  <c r="U22" i="7"/>
  <c r="V19" i="7"/>
  <c r="AD19" i="7" s="1"/>
  <c r="AC63" i="7"/>
  <c r="AC57" i="7"/>
  <c r="AC61" i="7"/>
  <c r="AC60" i="7"/>
  <c r="U20" i="7"/>
  <c r="V21" i="7"/>
  <c r="P61" i="7"/>
  <c r="P65" i="7"/>
  <c r="P63" i="7"/>
  <c r="P59" i="7"/>
  <c r="P58" i="7"/>
  <c r="AC65" i="7"/>
  <c r="AC59" i="7"/>
  <c r="AC58" i="7"/>
  <c r="O22" i="7"/>
  <c r="O18" i="7"/>
  <c r="O20" i="7"/>
  <c r="O19" i="7"/>
  <c r="O21" i="7"/>
  <c r="AG55" i="7" l="1"/>
  <c r="AD21" i="7"/>
  <c r="AC20" i="7"/>
  <c r="AC22" i="7"/>
  <c r="AC18" i="7"/>
  <c r="P19" i="7"/>
  <c r="P20" i="7"/>
  <c r="P18" i="7"/>
  <c r="P21" i="7"/>
  <c r="P22" i="7"/>
  <c r="AC21" i="7"/>
  <c r="L10" i="7"/>
  <c r="L11" i="7"/>
  <c r="L12" i="7"/>
  <c r="L9" i="7"/>
  <c r="M10" i="7"/>
  <c r="M11" i="7"/>
  <c r="M12" i="7"/>
  <c r="M9" i="7"/>
  <c r="N8" i="7"/>
  <c r="N10" i="7"/>
  <c r="N11" i="7"/>
  <c r="N12" i="7"/>
  <c r="N9" i="7"/>
  <c r="K10" i="7"/>
  <c r="K11" i="7"/>
  <c r="K12" i="7"/>
  <c r="K9" i="7"/>
  <c r="M8" i="7"/>
  <c r="K8" i="7"/>
  <c r="L8" i="7"/>
  <c r="U12" i="7" l="1"/>
  <c r="AC8" i="7"/>
  <c r="U8" i="7"/>
  <c r="O10" i="7"/>
  <c r="AD10" i="7"/>
  <c r="V10" i="7"/>
  <c r="U11" i="7"/>
  <c r="AD12" i="7"/>
  <c r="V12" i="7"/>
  <c r="U9" i="7"/>
  <c r="V11" i="7"/>
  <c r="AD11" i="7" s="1"/>
  <c r="V9" i="7"/>
  <c r="AD9" i="7"/>
  <c r="V8" i="7"/>
  <c r="AD8" i="7" s="1"/>
  <c r="U10" i="7"/>
  <c r="O11" i="7"/>
  <c r="O8" i="7"/>
  <c r="O12" i="7"/>
  <c r="O9" i="7"/>
  <c r="P9" i="7" l="1"/>
  <c r="P12" i="7"/>
  <c r="AC10" i="7"/>
  <c r="AC9" i="7"/>
  <c r="P8" i="7"/>
  <c r="AC11" i="7"/>
  <c r="P10" i="7"/>
  <c r="P11" i="7"/>
  <c r="AC12" i="7"/>
  <c r="J9" i="7"/>
  <c r="J13" i="7"/>
  <c r="J17" i="7"/>
  <c r="J20" i="7"/>
  <c r="J24" i="7"/>
  <c r="J28" i="7"/>
  <c r="J32" i="7"/>
  <c r="J36" i="7"/>
  <c r="J40" i="7"/>
  <c r="J44" i="7"/>
  <c r="J48" i="7"/>
  <c r="J52" i="7"/>
  <c r="J57" i="7"/>
  <c r="J61" i="7"/>
  <c r="J64" i="7"/>
  <c r="J68" i="7"/>
  <c r="J72" i="7"/>
  <c r="J76" i="7"/>
  <c r="J80" i="7"/>
  <c r="J84" i="7"/>
  <c r="J88" i="7"/>
  <c r="J92" i="7"/>
  <c r="J10" i="7"/>
  <c r="J11" i="7"/>
  <c r="J12" i="7"/>
  <c r="J14" i="7"/>
  <c r="J15" i="7"/>
  <c r="J16" i="7"/>
  <c r="J18" i="7"/>
  <c r="J19" i="7"/>
  <c r="J21" i="7"/>
  <c r="J22" i="7"/>
  <c r="J23" i="7"/>
  <c r="J25" i="7"/>
  <c r="J26" i="7"/>
  <c r="J27" i="7"/>
  <c r="J29" i="7"/>
  <c r="J30" i="7"/>
  <c r="J31" i="7"/>
  <c r="J33" i="7"/>
  <c r="J34" i="7"/>
  <c r="J35" i="7"/>
  <c r="J37" i="7"/>
  <c r="J38" i="7"/>
  <c r="J39" i="7"/>
  <c r="J41" i="7"/>
  <c r="J42" i="7"/>
  <c r="J43" i="7"/>
  <c r="J45" i="7"/>
  <c r="J46" i="7"/>
  <c r="J47" i="7"/>
  <c r="J49" i="7"/>
  <c r="J50" i="7"/>
  <c r="J51" i="7"/>
  <c r="J53" i="7"/>
  <c r="J54" i="7"/>
  <c r="J56" i="7"/>
  <c r="J58" i="7"/>
  <c r="J59" i="7"/>
  <c r="J60" i="7"/>
  <c r="J62" i="7"/>
  <c r="J63" i="7"/>
  <c r="J65" i="7"/>
  <c r="J66" i="7"/>
  <c r="J67" i="7"/>
  <c r="J69" i="7"/>
  <c r="J70" i="7"/>
  <c r="J71" i="7"/>
  <c r="J73" i="7"/>
  <c r="J74" i="7"/>
  <c r="J75" i="7"/>
  <c r="J77" i="7"/>
  <c r="J78" i="7"/>
  <c r="J79" i="7"/>
  <c r="J81" i="7"/>
  <c r="J82" i="7"/>
  <c r="J83" i="7"/>
  <c r="J85" i="7"/>
  <c r="J86" i="7"/>
  <c r="J87" i="7"/>
  <c r="J89" i="7"/>
  <c r="J90" i="7"/>
  <c r="J91" i="7"/>
  <c r="J93" i="7"/>
  <c r="J8" i="7"/>
  <c r="AI36" i="9"/>
  <c r="M37" i="4"/>
  <c r="AI37" i="9"/>
  <c r="M40" i="4"/>
  <c r="AI39" i="9"/>
  <c r="AI40" i="9"/>
  <c r="AI41" i="9"/>
  <c r="AI42" i="9"/>
  <c r="AI43" i="9"/>
  <c r="AI44" i="9"/>
  <c r="AI45" i="9"/>
  <c r="AI46" i="9"/>
  <c r="AI47" i="9"/>
  <c r="AI48" i="9"/>
  <c r="AI49" i="9"/>
  <c r="AI50" i="9"/>
  <c r="AI51" i="9"/>
  <c r="AI52" i="9"/>
  <c r="AI53" i="9"/>
  <c r="AI54" i="9"/>
  <c r="AI55" i="9"/>
  <c r="AI38" i="9"/>
  <c r="M1117" i="4"/>
  <c r="M1086" i="4"/>
  <c r="M795" i="4"/>
  <c r="M757" i="4"/>
  <c r="M737" i="4"/>
  <c r="M659" i="4"/>
  <c r="M626" i="4"/>
  <c r="M552" i="4"/>
  <c r="M537" i="4"/>
  <c r="M424" i="4"/>
  <c r="M381" i="4"/>
  <c r="M356" i="4"/>
  <c r="M261" i="4"/>
  <c r="M205" i="4"/>
  <c r="M168" i="4"/>
  <c r="M116" i="4"/>
  <c r="M68" i="4"/>
  <c r="M43" i="4"/>
  <c r="S82" i="7" l="1"/>
  <c r="T82" i="7"/>
  <c r="T66" i="7"/>
  <c r="S66" i="7"/>
  <c r="S11" i="7"/>
  <c r="T11" i="7"/>
  <c r="S20" i="7"/>
  <c r="T20" i="7"/>
  <c r="S91" i="7"/>
  <c r="T91" i="7"/>
  <c r="T81" i="7"/>
  <c r="S81" i="7"/>
  <c r="T65" i="7"/>
  <c r="S65" i="7"/>
  <c r="S59" i="7"/>
  <c r="T59" i="7"/>
  <c r="S21" i="7"/>
  <c r="T21" i="7"/>
  <c r="T10" i="7"/>
  <c r="S10" i="7"/>
  <c r="S80" i="7"/>
  <c r="T80" i="7"/>
  <c r="S64" i="7"/>
  <c r="T64" i="7"/>
  <c r="S87" i="7"/>
  <c r="T87" i="7"/>
  <c r="T54" i="7"/>
  <c r="S54" i="7"/>
  <c r="T22" i="7"/>
  <c r="S22" i="7"/>
  <c r="S79" i="7"/>
  <c r="T79" i="7"/>
  <c r="S63" i="7"/>
  <c r="T63" i="7"/>
  <c r="T58" i="7"/>
  <c r="S58" i="7"/>
  <c r="S19" i="7"/>
  <c r="T19" i="7"/>
  <c r="T92" i="7"/>
  <c r="S92" i="7"/>
  <c r="S76" i="7"/>
  <c r="T76" i="7"/>
  <c r="T61" i="7"/>
  <c r="S61" i="7"/>
  <c r="S93" i="7"/>
  <c r="T93" i="7"/>
  <c r="T77" i="7"/>
  <c r="S77" i="7"/>
  <c r="S60" i="7"/>
  <c r="T60" i="7"/>
  <c r="S90" i="7"/>
  <c r="T90" i="7"/>
  <c r="S8" i="7"/>
  <c r="T8" i="7"/>
  <c r="T89" i="7"/>
  <c r="S89" i="7"/>
  <c r="S83" i="7"/>
  <c r="T83" i="7"/>
  <c r="T78" i="7"/>
  <c r="S78" i="7"/>
  <c r="S67" i="7"/>
  <c r="T67" i="7"/>
  <c r="S62" i="7"/>
  <c r="T62" i="7"/>
  <c r="S56" i="7"/>
  <c r="T56" i="7"/>
  <c r="T18" i="7"/>
  <c r="S18" i="7"/>
  <c r="S12" i="7"/>
  <c r="T12" i="7"/>
  <c r="T88" i="7"/>
  <c r="S88" i="7"/>
  <c r="T57" i="7"/>
  <c r="S57" i="7"/>
  <c r="T9" i="7"/>
  <c r="S9" i="7"/>
  <c r="C36" i="9"/>
  <c r="C37" i="9"/>
  <c r="C38" i="9"/>
  <c r="C39" i="9"/>
  <c r="C40" i="9"/>
  <c r="C41" i="9"/>
  <c r="C42" i="9"/>
  <c r="C43" i="9"/>
  <c r="C44" i="9"/>
  <c r="C45" i="9"/>
  <c r="C46" i="9"/>
  <c r="C47" i="9"/>
  <c r="C35" i="9"/>
  <c r="F33" i="9"/>
  <c r="G33" i="9"/>
  <c r="H33" i="9"/>
  <c r="I33" i="9"/>
  <c r="J33" i="9"/>
  <c r="K33" i="9"/>
  <c r="L33" i="9"/>
  <c r="M33" i="9"/>
  <c r="N33" i="9"/>
  <c r="O33" i="9"/>
  <c r="P33" i="9"/>
  <c r="Q33" i="9"/>
  <c r="R33" i="9"/>
  <c r="S33" i="9"/>
  <c r="T33" i="9"/>
  <c r="U33" i="9"/>
  <c r="V33" i="9"/>
  <c r="E33" i="9"/>
  <c r="F35" i="9"/>
  <c r="G35" i="9"/>
  <c r="H35" i="9"/>
  <c r="I35" i="9"/>
  <c r="J35" i="9"/>
  <c r="K35" i="9"/>
  <c r="L35" i="9"/>
  <c r="M35" i="9"/>
  <c r="N35" i="9"/>
  <c r="O35" i="9"/>
  <c r="P35" i="9"/>
  <c r="Q35" i="9"/>
  <c r="R35" i="9"/>
  <c r="S35" i="9"/>
  <c r="T35" i="9"/>
  <c r="U35" i="9"/>
  <c r="V35" i="9"/>
  <c r="F36" i="9"/>
  <c r="G36" i="9"/>
  <c r="H36" i="9"/>
  <c r="I36" i="9"/>
  <c r="J36" i="9"/>
  <c r="K36" i="9"/>
  <c r="L36" i="9"/>
  <c r="M36" i="9"/>
  <c r="N36" i="9"/>
  <c r="O36" i="9"/>
  <c r="P36" i="9"/>
  <c r="Q36" i="9"/>
  <c r="R36" i="9"/>
  <c r="S36" i="9"/>
  <c r="T36" i="9"/>
  <c r="U36" i="9"/>
  <c r="V36" i="9"/>
  <c r="F37" i="9"/>
  <c r="G37" i="9"/>
  <c r="H37" i="9"/>
  <c r="I37" i="9"/>
  <c r="J37" i="9"/>
  <c r="K37" i="9"/>
  <c r="L37" i="9"/>
  <c r="M37" i="9"/>
  <c r="N37" i="9"/>
  <c r="O37" i="9"/>
  <c r="P37" i="9"/>
  <c r="Q37" i="9"/>
  <c r="R37" i="9"/>
  <c r="S37" i="9"/>
  <c r="T37" i="9"/>
  <c r="U37" i="9"/>
  <c r="V37" i="9"/>
  <c r="F38" i="9"/>
  <c r="G38" i="9"/>
  <c r="H38" i="9"/>
  <c r="I38" i="9"/>
  <c r="J38" i="9"/>
  <c r="K38" i="9"/>
  <c r="L38" i="9"/>
  <c r="M38" i="9"/>
  <c r="N38" i="9"/>
  <c r="O38" i="9"/>
  <c r="P38" i="9"/>
  <c r="Q38" i="9"/>
  <c r="R38" i="9"/>
  <c r="S38" i="9"/>
  <c r="T38" i="9"/>
  <c r="U38" i="9"/>
  <c r="V38" i="9"/>
  <c r="F39" i="9"/>
  <c r="G39" i="9"/>
  <c r="H39" i="9"/>
  <c r="I39" i="9"/>
  <c r="J39" i="9"/>
  <c r="K39" i="9"/>
  <c r="L39" i="9"/>
  <c r="M39" i="9"/>
  <c r="N39" i="9"/>
  <c r="O39" i="9"/>
  <c r="P39" i="9"/>
  <c r="Q39" i="9"/>
  <c r="R39" i="9"/>
  <c r="S39" i="9"/>
  <c r="T39" i="9"/>
  <c r="U39" i="9"/>
  <c r="V39" i="9"/>
  <c r="F40" i="9"/>
  <c r="G40" i="9"/>
  <c r="H40" i="9"/>
  <c r="I40" i="9"/>
  <c r="J40" i="9"/>
  <c r="K40" i="9"/>
  <c r="L40" i="9"/>
  <c r="M40" i="9"/>
  <c r="N40" i="9"/>
  <c r="O40" i="9"/>
  <c r="P40" i="9"/>
  <c r="Q40" i="9"/>
  <c r="R40" i="9"/>
  <c r="S40" i="9"/>
  <c r="T40" i="9"/>
  <c r="U40" i="9"/>
  <c r="V40" i="9"/>
  <c r="F41" i="9"/>
  <c r="G41" i="9"/>
  <c r="H41" i="9"/>
  <c r="I41" i="9"/>
  <c r="J41" i="9"/>
  <c r="K41" i="9"/>
  <c r="L41" i="9"/>
  <c r="M41" i="9"/>
  <c r="N41" i="9"/>
  <c r="O41" i="9"/>
  <c r="P41" i="9"/>
  <c r="Q41" i="9"/>
  <c r="R41" i="9"/>
  <c r="S41" i="9"/>
  <c r="T41" i="9"/>
  <c r="U41" i="9"/>
  <c r="V41" i="9"/>
  <c r="F42" i="9"/>
  <c r="G42" i="9"/>
  <c r="H42" i="9"/>
  <c r="I42" i="9"/>
  <c r="J42" i="9"/>
  <c r="K42" i="9"/>
  <c r="L42" i="9"/>
  <c r="M42" i="9"/>
  <c r="N42" i="9"/>
  <c r="O42" i="9"/>
  <c r="P42" i="9"/>
  <c r="Q42" i="9"/>
  <c r="R42" i="9"/>
  <c r="S42" i="9"/>
  <c r="T42" i="9"/>
  <c r="U42" i="9"/>
  <c r="V42" i="9"/>
  <c r="F43" i="9"/>
  <c r="G43" i="9"/>
  <c r="H43" i="9"/>
  <c r="I43" i="9"/>
  <c r="J43" i="9"/>
  <c r="K43" i="9"/>
  <c r="L43" i="9"/>
  <c r="M43" i="9"/>
  <c r="N43" i="9"/>
  <c r="O43" i="9"/>
  <c r="P43" i="9"/>
  <c r="Q43" i="9"/>
  <c r="R43" i="9"/>
  <c r="S43" i="9"/>
  <c r="T43" i="9"/>
  <c r="U43" i="9"/>
  <c r="V43" i="9"/>
  <c r="F44" i="9"/>
  <c r="G44" i="9"/>
  <c r="H44" i="9"/>
  <c r="I44" i="9"/>
  <c r="J44" i="9"/>
  <c r="K44" i="9"/>
  <c r="L44" i="9"/>
  <c r="M44" i="9"/>
  <c r="N44" i="9"/>
  <c r="O44" i="9"/>
  <c r="P44" i="9"/>
  <c r="Q44" i="9"/>
  <c r="R44" i="9"/>
  <c r="S44" i="9"/>
  <c r="T44" i="9"/>
  <c r="U44" i="9"/>
  <c r="V44" i="9"/>
  <c r="F45" i="9"/>
  <c r="G45" i="9"/>
  <c r="H45" i="9"/>
  <c r="I45" i="9"/>
  <c r="J45" i="9"/>
  <c r="K45" i="9"/>
  <c r="L45" i="9"/>
  <c r="M45" i="9"/>
  <c r="N45" i="9"/>
  <c r="O45" i="9"/>
  <c r="P45" i="9"/>
  <c r="Q45" i="9"/>
  <c r="R45" i="9"/>
  <c r="S45" i="9"/>
  <c r="T45" i="9"/>
  <c r="U45" i="9"/>
  <c r="V45" i="9"/>
  <c r="F46" i="9"/>
  <c r="G46" i="9"/>
  <c r="H46" i="9"/>
  <c r="I46" i="9"/>
  <c r="J46" i="9"/>
  <c r="K46" i="9"/>
  <c r="L46" i="9"/>
  <c r="M46" i="9"/>
  <c r="N46" i="9"/>
  <c r="O46" i="9"/>
  <c r="P46" i="9"/>
  <c r="Q46" i="9"/>
  <c r="R46" i="9"/>
  <c r="S46" i="9"/>
  <c r="T46" i="9"/>
  <c r="U46" i="9"/>
  <c r="V46" i="9"/>
  <c r="F47" i="9"/>
  <c r="G47" i="9"/>
  <c r="H47" i="9"/>
  <c r="I47" i="9"/>
  <c r="J47" i="9"/>
  <c r="K47" i="9"/>
  <c r="L47" i="9"/>
  <c r="M47" i="9"/>
  <c r="N47" i="9"/>
  <c r="O47" i="9"/>
  <c r="P47" i="9"/>
  <c r="Q47" i="9"/>
  <c r="R47" i="9"/>
  <c r="S47" i="9"/>
  <c r="T47" i="9"/>
  <c r="U47" i="9"/>
  <c r="V47" i="9"/>
  <c r="E47" i="9"/>
  <c r="E46" i="9"/>
  <c r="E45" i="9"/>
  <c r="E44" i="9"/>
  <c r="E43" i="9"/>
  <c r="E42" i="9"/>
  <c r="E41" i="9"/>
  <c r="E40" i="9"/>
  <c r="E39" i="9"/>
  <c r="E36" i="9"/>
  <c r="E37" i="9"/>
  <c r="E38" i="9"/>
  <c r="E35" i="9"/>
  <c r="AF12" i="7" l="1"/>
  <c r="AB12" i="7"/>
  <c r="AF67" i="7"/>
  <c r="AB67" i="7"/>
  <c r="AF8" i="7"/>
  <c r="AB8" i="7"/>
  <c r="AA61" i="7"/>
  <c r="AE61" i="7"/>
  <c r="W61" i="7"/>
  <c r="AE58" i="7"/>
  <c r="AA58" i="7"/>
  <c r="W58" i="7"/>
  <c r="AB64" i="7"/>
  <c r="AF64" i="7"/>
  <c r="AE10" i="7"/>
  <c r="AA10" i="7"/>
  <c r="W10" i="7"/>
  <c r="AE66" i="7"/>
  <c r="AA66" i="7"/>
  <c r="W66" i="7"/>
  <c r="AB57" i="7"/>
  <c r="AF57" i="7"/>
  <c r="AE12" i="7"/>
  <c r="AA12" i="7"/>
  <c r="W12" i="7"/>
  <c r="AA56" i="7"/>
  <c r="AE56" i="7"/>
  <c r="W56" i="7"/>
  <c r="AE67" i="7"/>
  <c r="AA67" i="7"/>
  <c r="W67" i="7"/>
  <c r="AE83" i="7"/>
  <c r="AA83" i="7"/>
  <c r="W83" i="7"/>
  <c r="AE8" i="7"/>
  <c r="AA8" i="7"/>
  <c r="W8" i="7"/>
  <c r="AA60" i="7"/>
  <c r="W60" i="7"/>
  <c r="AE60" i="7"/>
  <c r="AA93" i="7"/>
  <c r="AE93" i="7"/>
  <c r="W93" i="7"/>
  <c r="AB61" i="7"/>
  <c r="AF61" i="7"/>
  <c r="AB92" i="7"/>
  <c r="AF92" i="7"/>
  <c r="AB58" i="7"/>
  <c r="AF58" i="7"/>
  <c r="AA79" i="7"/>
  <c r="AE79" i="7"/>
  <c r="W79" i="7"/>
  <c r="AB54" i="7"/>
  <c r="AF54" i="7"/>
  <c r="AA64" i="7"/>
  <c r="W64" i="7"/>
  <c r="AE64" i="7"/>
  <c r="AF10" i="7"/>
  <c r="AB10" i="7"/>
  <c r="AA59" i="7"/>
  <c r="AE59" i="7"/>
  <c r="W59" i="7"/>
  <c r="AB81" i="7"/>
  <c r="AF81" i="7"/>
  <c r="AA20" i="7"/>
  <c r="AE20" i="7"/>
  <c r="W20" i="7"/>
  <c r="AF66" i="7"/>
  <c r="AB66" i="7"/>
  <c r="AA57" i="7"/>
  <c r="AE57" i="7"/>
  <c r="W57" i="7"/>
  <c r="AB56" i="7"/>
  <c r="AF56" i="7"/>
  <c r="AB60" i="7"/>
  <c r="AF60" i="7"/>
  <c r="AB79" i="7"/>
  <c r="AF79" i="7"/>
  <c r="AE81" i="7"/>
  <c r="W81" i="7"/>
  <c r="AA81" i="7"/>
  <c r="AE9" i="7"/>
  <c r="AA9" i="7"/>
  <c r="W9" i="7"/>
  <c r="AA88" i="7"/>
  <c r="AE88" i="7"/>
  <c r="W88" i="7"/>
  <c r="AA18" i="7"/>
  <c r="AE18" i="7"/>
  <c r="W18" i="7"/>
  <c r="AB62" i="7"/>
  <c r="AF62" i="7"/>
  <c r="AE78" i="7"/>
  <c r="AA78" i="7"/>
  <c r="W78" i="7"/>
  <c r="AA89" i="7"/>
  <c r="AE89" i="7"/>
  <c r="W89" i="7"/>
  <c r="AB90" i="7"/>
  <c r="AF90" i="7"/>
  <c r="W77" i="7"/>
  <c r="AE77" i="7"/>
  <c r="AA77" i="7"/>
  <c r="AB76" i="7"/>
  <c r="AF76" i="7"/>
  <c r="AB19" i="7"/>
  <c r="AF19" i="7"/>
  <c r="AB63" i="7"/>
  <c r="AF63" i="7"/>
  <c r="AA22" i="7"/>
  <c r="AE22" i="7"/>
  <c r="W22" i="7"/>
  <c r="AB87" i="7"/>
  <c r="AF87" i="7"/>
  <c r="AB80" i="7"/>
  <c r="AF80" i="7"/>
  <c r="AB21" i="7"/>
  <c r="AF21" i="7"/>
  <c r="AE65" i="7"/>
  <c r="AA65" i="7"/>
  <c r="W65" i="7"/>
  <c r="AB91" i="7"/>
  <c r="AF91" i="7"/>
  <c r="AF11" i="7"/>
  <c r="AB11" i="7"/>
  <c r="AB82" i="7"/>
  <c r="AF82" i="7"/>
  <c r="AB83" i="7"/>
  <c r="AF83" i="7"/>
  <c r="AB93" i="7"/>
  <c r="AF93" i="7"/>
  <c r="AE92" i="7"/>
  <c r="AA92" i="7"/>
  <c r="W92" i="7"/>
  <c r="AA54" i="7"/>
  <c r="AE54" i="7"/>
  <c r="W54" i="7"/>
  <c r="AB59" i="7"/>
  <c r="AF59" i="7"/>
  <c r="AB20" i="7"/>
  <c r="AF20" i="7"/>
  <c r="AF9" i="7"/>
  <c r="AB9" i="7"/>
  <c r="AB88" i="7"/>
  <c r="AF88" i="7"/>
  <c r="AF18" i="7"/>
  <c r="AB18" i="7"/>
  <c r="AA62" i="7"/>
  <c r="AE62" i="7"/>
  <c r="W62" i="7"/>
  <c r="AB78" i="7"/>
  <c r="AF78" i="7"/>
  <c r="AB89" i="7"/>
  <c r="AF89" i="7"/>
  <c r="AA90" i="7"/>
  <c r="AE90" i="7"/>
  <c r="W90" i="7"/>
  <c r="AB77" i="7"/>
  <c r="AF77" i="7"/>
  <c r="W76" i="7"/>
  <c r="AE76" i="7"/>
  <c r="AA76" i="7"/>
  <c r="AA19" i="7"/>
  <c r="AE19" i="7"/>
  <c r="W19" i="7"/>
  <c r="AA63" i="7"/>
  <c r="AE63" i="7"/>
  <c r="W63" i="7"/>
  <c r="AB22" i="7"/>
  <c r="AF22" i="7"/>
  <c r="AA87" i="7"/>
  <c r="AE87" i="7"/>
  <c r="W87" i="7"/>
  <c r="AA80" i="7"/>
  <c r="W80" i="7"/>
  <c r="AE80" i="7"/>
  <c r="AA21" i="7"/>
  <c r="W21" i="7"/>
  <c r="AE21" i="7"/>
  <c r="AB65" i="7"/>
  <c r="AF65" i="7"/>
  <c r="AE91" i="7"/>
  <c r="AA91" i="7"/>
  <c r="W91" i="7"/>
  <c r="AE11" i="7"/>
  <c r="AA11" i="7"/>
  <c r="W11" i="7"/>
  <c r="AA82" i="7"/>
  <c r="AE82" i="7"/>
  <c r="W82" i="7"/>
  <c r="X8" i="8"/>
  <c r="X63" i="7" l="1"/>
  <c r="AH63" i="7" s="1"/>
  <c r="AG63" i="7"/>
  <c r="AG9" i="7"/>
  <c r="X9" i="7"/>
  <c r="AH9" i="7" s="1"/>
  <c r="X57" i="7"/>
  <c r="AH57" i="7" s="1"/>
  <c r="AG57" i="7"/>
  <c r="X64" i="7"/>
  <c r="AH64" i="7" s="1"/>
  <c r="AG64" i="7"/>
  <c r="X79" i="7"/>
  <c r="AH79" i="7" s="1"/>
  <c r="AG79" i="7"/>
  <c r="X56" i="7"/>
  <c r="AH56" i="7" s="1"/>
  <c r="AG56" i="7"/>
  <c r="AG66" i="7"/>
  <c r="X66" i="7"/>
  <c r="AH66" i="7" s="1"/>
  <c r="X58" i="7"/>
  <c r="AH58" i="7" s="1"/>
  <c r="AG58" i="7"/>
  <c r="AG11" i="7"/>
  <c r="X11" i="7"/>
  <c r="AH11" i="7" s="1"/>
  <c r="X80" i="7"/>
  <c r="AH80" i="7" s="1"/>
  <c r="AG80" i="7"/>
  <c r="X78" i="7"/>
  <c r="AH78" i="7" s="1"/>
  <c r="AG78" i="7"/>
  <c r="X88" i="7"/>
  <c r="AH88" i="7" s="1"/>
  <c r="AG88" i="7"/>
  <c r="X20" i="7"/>
  <c r="AH20" i="7" s="1"/>
  <c r="AG20" i="7"/>
  <c r="X93" i="7"/>
  <c r="AH93" i="7" s="1"/>
  <c r="AG93" i="7"/>
  <c r="X60" i="7"/>
  <c r="AH60" i="7" s="1"/>
  <c r="AG60" i="7"/>
  <c r="X67" i="7"/>
  <c r="AH67" i="7" s="1"/>
  <c r="AG67" i="7"/>
  <c r="X76" i="7"/>
  <c r="AH76" i="7" s="1"/>
  <c r="AG76" i="7"/>
  <c r="X22" i="7"/>
  <c r="AH22" i="7" s="1"/>
  <c r="AG22" i="7"/>
  <c r="X89" i="7"/>
  <c r="AH89" i="7" s="1"/>
  <c r="AG89" i="7"/>
  <c r="X18" i="7"/>
  <c r="AH18" i="7" s="1"/>
  <c r="AG18" i="7"/>
  <c r="X59" i="7"/>
  <c r="AH59" i="7" s="1"/>
  <c r="AG59" i="7"/>
  <c r="X83" i="7"/>
  <c r="AH83" i="7" s="1"/>
  <c r="AG83" i="7"/>
  <c r="X91" i="7"/>
  <c r="AH91" i="7" s="1"/>
  <c r="AG91" i="7"/>
  <c r="X81" i="7"/>
  <c r="AH81" i="7" s="1"/>
  <c r="AG81" i="7"/>
  <c r="X82" i="7"/>
  <c r="AH82" i="7" s="1"/>
  <c r="AG82" i="7"/>
  <c r="X21" i="7"/>
  <c r="AH21" i="7" s="1"/>
  <c r="AG21" i="7"/>
  <c r="X62" i="7"/>
  <c r="AH62" i="7" s="1"/>
  <c r="AG62" i="7"/>
  <c r="X92" i="7"/>
  <c r="AH92" i="7" s="1"/>
  <c r="AG92" i="7"/>
  <c r="X87" i="7"/>
  <c r="AH87" i="7" s="1"/>
  <c r="AG87" i="7"/>
  <c r="X19" i="7"/>
  <c r="AH19" i="7" s="1"/>
  <c r="AG19" i="7"/>
  <c r="X90" i="7"/>
  <c r="AH90" i="7" s="1"/>
  <c r="AG90" i="7"/>
  <c r="X54" i="7"/>
  <c r="AH54" i="7" s="1"/>
  <c r="AG54" i="7"/>
  <c r="X65" i="7"/>
  <c r="AH65" i="7" s="1"/>
  <c r="AG65" i="7"/>
  <c r="X77" i="7"/>
  <c r="AH77" i="7" s="1"/>
  <c r="AG77" i="7"/>
  <c r="AG8" i="7"/>
  <c r="X8" i="7"/>
  <c r="AH8" i="7" s="1"/>
  <c r="X12" i="7"/>
  <c r="AH12" i="7" s="1"/>
  <c r="AG12" i="7"/>
  <c r="AG95" i="7" s="1"/>
  <c r="X10" i="7"/>
  <c r="AH10" i="7" s="1"/>
  <c r="AG10" i="7"/>
  <c r="X61" i="7"/>
  <c r="AH61" i="7" s="1"/>
  <c r="AG61" i="7"/>
  <c r="X8" i="1"/>
  <c r="X12" i="8"/>
  <c r="X11" i="8"/>
  <c r="X10" i="8"/>
  <c r="X9" i="8"/>
  <c r="B9" i="8"/>
  <c r="B10" i="8" s="1"/>
</calcChain>
</file>

<file path=xl/comments1.xml><?xml version="1.0" encoding="utf-8"?>
<comments xmlns="http://schemas.openxmlformats.org/spreadsheetml/2006/main">
  <authors>
    <author>Marcos Cisterna</author>
  </authors>
  <commentList>
    <comment ref="K8" authorId="0" shapeId="0">
      <text>
        <r>
          <rPr>
            <b/>
            <sz val="9"/>
            <color indexed="81"/>
            <rFont val="Tahoma"/>
            <family val="2"/>
          </rPr>
          <t>Marcos Cisterna:</t>
        </r>
        <r>
          <rPr>
            <sz val="9"/>
            <color indexed="81"/>
            <rFont val="Tahoma"/>
            <family val="2"/>
          </rPr>
          <t xml:space="preserve">
Nuevo reportado por Coopelan</t>
        </r>
      </text>
    </comment>
    <comment ref="F12" authorId="0" shapeId="0">
      <text>
        <r>
          <rPr>
            <b/>
            <sz val="9"/>
            <color indexed="81"/>
            <rFont val="Tahoma"/>
            <family val="2"/>
          </rPr>
          <t>Marcos Cisterna:</t>
        </r>
        <r>
          <rPr>
            <sz val="9"/>
            <color indexed="81"/>
            <rFont val="Tahoma"/>
            <family val="2"/>
          </rPr>
          <t xml:space="preserve">
Saesa Facturó en Rahue</t>
        </r>
      </text>
    </comment>
    <comment ref="K38" authorId="0" shapeId="0">
      <text>
        <r>
          <rPr>
            <b/>
            <sz val="9"/>
            <color indexed="81"/>
            <rFont val="Tahoma"/>
            <family val="2"/>
          </rPr>
          <t>Marcos Cisterna:</t>
        </r>
        <r>
          <rPr>
            <sz val="9"/>
            <color indexed="81"/>
            <rFont val="Tahoma"/>
            <family val="2"/>
          </rPr>
          <t xml:space="preserve">
Nuevo reportado por Coopelan</t>
        </r>
      </text>
    </comment>
  </commentList>
</comments>
</file>

<file path=xl/sharedStrings.xml><?xml version="1.0" encoding="utf-8"?>
<sst xmlns="http://schemas.openxmlformats.org/spreadsheetml/2006/main" count="3942" uniqueCount="1014">
  <si>
    <t>EMPRESA</t>
  </si>
  <si>
    <t>CLIENTE</t>
  </si>
  <si>
    <t>NOMBRE</t>
  </si>
  <si>
    <t>(kV)</t>
  </si>
  <si>
    <t>(MWh)</t>
  </si>
  <si>
    <t>INICIO</t>
  </si>
  <si>
    <t>TERMINO</t>
  </si>
  <si>
    <t>VENTAS DE EMPRESAS GENERADORAS</t>
  </si>
  <si>
    <t>VENTAS DE EMPRESAS GENERADORAS A PRECIO DE NUDO DE LARGO PLAZO</t>
  </si>
  <si>
    <t>VENTA</t>
  </si>
  <si>
    <t>Los siguientes nombres, deberán ser utilizados para informar las ventas a precio de nudo de largo plazo, por parte de las empresas suministradoras</t>
  </si>
  <si>
    <t>EMPRESA SUMINISTRADORA</t>
  </si>
  <si>
    <t>EMPRESA DISTRIBUIDORA</t>
  </si>
  <si>
    <t>PUNTO DE SUMINISTRO</t>
  </si>
  <si>
    <t>LICITACIÓN</t>
  </si>
  <si>
    <t>BLOQUES DE SUMINISTRO</t>
  </si>
  <si>
    <t>AES GENER</t>
  </si>
  <si>
    <t>CHILECTRA</t>
  </si>
  <si>
    <t>Alto Jahuel 220</t>
  </si>
  <si>
    <t>CHL 2006/01</t>
  </si>
  <si>
    <t>BB1</t>
  </si>
  <si>
    <t>BB2</t>
  </si>
  <si>
    <t>CHL 2006/02-2</t>
  </si>
  <si>
    <t>Cerro Navia 220</t>
  </si>
  <si>
    <t>Polpaico 220</t>
  </si>
  <si>
    <t>Quillota 220</t>
  </si>
  <si>
    <t>CHILQUINTA</t>
  </si>
  <si>
    <t>CHQ 2006/01</t>
  </si>
  <si>
    <t>CHQ 2008/01</t>
  </si>
  <si>
    <t>BS1</t>
  </si>
  <si>
    <t>EDECSA</t>
  </si>
  <si>
    <t>EEPA</t>
  </si>
  <si>
    <t>ELECDA SIC</t>
  </si>
  <si>
    <t>Diego de Almagro 220</t>
  </si>
  <si>
    <t>EMEL-SIC 2006/01-2</t>
  </si>
  <si>
    <t>BB_Norte</t>
  </si>
  <si>
    <t>EMELAT</t>
  </si>
  <si>
    <t>Cardones 220</t>
  </si>
  <si>
    <t>Maitencillo 220</t>
  </si>
  <si>
    <t>EMELCA</t>
  </si>
  <si>
    <t>EMELECTRIC</t>
  </si>
  <si>
    <t>Ancoa 220</t>
  </si>
  <si>
    <t>BB_Sur</t>
  </si>
  <si>
    <t>Charrua 220</t>
  </si>
  <si>
    <t>Concepcion 220</t>
  </si>
  <si>
    <t>Itahue 154</t>
  </si>
  <si>
    <t>Parral 154</t>
  </si>
  <si>
    <t>San Fernando 154</t>
  </si>
  <si>
    <t>EMETAL</t>
  </si>
  <si>
    <t>LITORAL</t>
  </si>
  <si>
    <t>LUZLINARES</t>
  </si>
  <si>
    <t>LUZPARRAL</t>
  </si>
  <si>
    <t>CEC</t>
  </si>
  <si>
    <t>SAE 2008/01</t>
  </si>
  <si>
    <t>CGE DISTRIBUCIÓN</t>
  </si>
  <si>
    <t>CGED 2008/01</t>
  </si>
  <si>
    <t>Rancagua 154</t>
  </si>
  <si>
    <t>San Vicente 154</t>
  </si>
  <si>
    <t>Temuco 220</t>
  </si>
  <si>
    <t>Valdivia 220</t>
  </si>
  <si>
    <t>CODINER</t>
  </si>
  <si>
    <t>COELCHA</t>
  </si>
  <si>
    <t>COOPELAN</t>
  </si>
  <si>
    <t>COOPREL</t>
  </si>
  <si>
    <t>Barro Blanco 220</t>
  </si>
  <si>
    <t>COPELEC</t>
  </si>
  <si>
    <t>CRELL</t>
  </si>
  <si>
    <t>Puerto Montt 220</t>
  </si>
  <si>
    <t>FRONTEL</t>
  </si>
  <si>
    <t>LUZ OSORNO</t>
  </si>
  <si>
    <t>SAESA</t>
  </si>
  <si>
    <t>SOCOEPA</t>
  </si>
  <si>
    <t>COLBÚN</t>
  </si>
  <si>
    <t>SAE 2006/01</t>
  </si>
  <si>
    <t>BV1</t>
  </si>
  <si>
    <t>CGED 2006/01</t>
  </si>
  <si>
    <t>CHL 2006/02</t>
  </si>
  <si>
    <t>BB3</t>
  </si>
  <si>
    <t>Pan de azucar 220</t>
  </si>
  <si>
    <t>D. ALMAGRO</t>
  </si>
  <si>
    <t>CGED 2008/01-2</t>
  </si>
  <si>
    <t>ENDESA</t>
  </si>
  <si>
    <t>BS2</t>
  </si>
  <si>
    <t>EMEL-SIC 2006/01</t>
  </si>
  <si>
    <t>GUACOLDA</t>
  </si>
  <si>
    <t>M. REDONDO</t>
  </si>
  <si>
    <t>PUNTILLA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</si>
  <si>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</si>
  <si>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</si>
  <si>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</si>
  <si>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</si>
  <si>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</si>
  <si>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</si>
  <si>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</si>
  <si>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</si>
  <si>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</si>
  <si>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</si>
  <si>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</si>
  <si>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</si>
  <si>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</si>
  <si>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</si>
  <si>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</si>
  <si>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</si>
  <si>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</si>
  <si>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</si>
  <si>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</si>
  <si>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</si>
  <si>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</si>
  <si>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</si>
  <si>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</si>
  <si>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</si>
  <si>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</si>
  <si>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</si>
  <si>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</si>
  <si>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</si>
  <si>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</si>
  <si>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</si>
  <si>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</si>
  <si>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</si>
  <si>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Alto Hospicio</t>
  </si>
  <si>
    <t>Alto Norte</t>
  </si>
  <si>
    <t>Antofagasta</t>
  </si>
  <si>
    <t>Calama</t>
  </si>
  <si>
    <t>Centro</t>
  </si>
  <si>
    <t>Cerro Balcon</t>
  </si>
  <si>
    <t>Cerro Chuño</t>
  </si>
  <si>
    <t>Cerro Colorado</t>
  </si>
  <si>
    <t>Cerro Dragon</t>
  </si>
  <si>
    <t>Chacaya</t>
  </si>
  <si>
    <t>Chapiquiña</t>
  </si>
  <si>
    <t>Chinchorro</t>
  </si>
  <si>
    <t>Chiza</t>
  </si>
  <si>
    <t>Chuquicamata</t>
  </si>
  <si>
    <t>Collahuasi</t>
  </si>
  <si>
    <t>Cuya</t>
  </si>
  <si>
    <t>Dolores</t>
  </si>
  <si>
    <t>Domeyko</t>
  </si>
  <si>
    <t>El Abra</t>
  </si>
  <si>
    <t>El Aguila</t>
  </si>
  <si>
    <t>El Lince</t>
  </si>
  <si>
    <t>El Loa</t>
  </si>
  <si>
    <t>El Tesoro</t>
  </si>
  <si>
    <t>Escondida</t>
  </si>
  <si>
    <t>La Negra</t>
  </si>
  <si>
    <t>La Portada</t>
  </si>
  <si>
    <t>Laberinto</t>
  </si>
  <si>
    <t>Lagunas</t>
  </si>
  <si>
    <t>Lomas Bayas</t>
  </si>
  <si>
    <t>Mal Paso</t>
  </si>
  <si>
    <t>Mantos Blancos</t>
  </si>
  <si>
    <t>Mejillones</t>
  </si>
  <si>
    <t>Minsal</t>
  </si>
  <si>
    <t>Negro</t>
  </si>
  <si>
    <t>Nueva Victoria</t>
  </si>
  <si>
    <t>O Higgins</t>
  </si>
  <si>
    <t>Pacifico</t>
  </si>
  <si>
    <t>Palafitos</t>
  </si>
  <si>
    <t>Palestina</t>
  </si>
  <si>
    <t>Pampa</t>
  </si>
  <si>
    <t>Pozo Almonte</t>
  </si>
  <si>
    <t>Pukara</t>
  </si>
  <si>
    <t>Quebrada Blanca</t>
  </si>
  <si>
    <t>Quiani</t>
  </si>
  <si>
    <t>Radomiro Tomic</t>
  </si>
  <si>
    <t>Spence</t>
  </si>
  <si>
    <t>Subestacion A</t>
  </si>
  <si>
    <t>Sulfuros</t>
  </si>
  <si>
    <t>Sur</t>
  </si>
  <si>
    <t>Tamarugal</t>
  </si>
  <si>
    <t>Tap Desalant</t>
  </si>
  <si>
    <t>Tarapaca</t>
  </si>
  <si>
    <t>Tocopilla</t>
  </si>
  <si>
    <t>Vitor</t>
  </si>
  <si>
    <t>Zaldivar</t>
  </si>
  <si>
    <t>Encuentro</t>
  </si>
  <si>
    <t>La Cruz</t>
  </si>
  <si>
    <t>Norgener</t>
  </si>
  <si>
    <t>S/E</t>
  </si>
  <si>
    <t>Tensión</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</si>
  <si>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</si>
  <si>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</si>
  <si>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</si>
  <si>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</si>
  <si>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</si>
  <si>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</si>
  <si>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</si>
  <si>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</si>
  <si>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</si>
  <si>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</si>
  <si>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</si>
  <si>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</si>
  <si>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</si>
  <si>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</si>
  <si>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</si>
  <si>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</si>
  <si>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</si>
  <si>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</si>
  <si>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</si>
  <si>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</si>
  <si>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</si>
  <si>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</si>
  <si>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</si>
  <si>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</si>
  <si>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</si>
  <si>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</si>
  <si>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</si>
  <si>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</si>
  <si>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(1) Esta tabla se debe llenar como base de datos, es decir, sin subtotales y sin obviar información,los registros deben contener información en todos los campos.</t>
  </si>
  <si>
    <t>(5) En el caso que la Barra Troncal de venta deje de ser calificada como Troncal, se deberán informar las subestaciones troncales más cercanas, en caso contrario, se deberá informar la Barra Troncal de Venta</t>
  </si>
  <si>
    <t>(6) Se debe informar la potencia facturada</t>
  </si>
  <si>
    <t>(*) Facturación nominal mensual sin IVA. La facturación no deberá contener ningún tipo de intereses ni multas o recargos de ningún tipo ,índole u origen.</t>
  </si>
  <si>
    <t>SING</t>
  </si>
  <si>
    <t>SIC</t>
  </si>
  <si>
    <t>A. Chillan</t>
  </si>
  <si>
    <t>Abanico</t>
  </si>
  <si>
    <t>Aconcagua</t>
  </si>
  <si>
    <t>Agrosuper</t>
  </si>
  <si>
    <t>Agua Santa</t>
  </si>
  <si>
    <t>Aihuapi</t>
  </si>
  <si>
    <t>Alameda</t>
  </si>
  <si>
    <t>Alcones</t>
  </si>
  <si>
    <t>Alfalfal</t>
  </si>
  <si>
    <t>Algarrobo</t>
  </si>
  <si>
    <t>Alonso de Cordova</t>
  </si>
  <si>
    <t>Alonso de Ribera</t>
  </si>
  <si>
    <t>Altamirano</t>
  </si>
  <si>
    <t>Alto del Carmen</t>
  </si>
  <si>
    <t>Alto Jahuel</t>
  </si>
  <si>
    <t>Alto Melipilla</t>
  </si>
  <si>
    <t>Ancoa</t>
  </si>
  <si>
    <t>Ancud</t>
  </si>
  <si>
    <t>Andacollo</t>
  </si>
  <si>
    <t>Andalien</t>
  </si>
  <si>
    <t>Andes</t>
  </si>
  <si>
    <t>Angol</t>
  </si>
  <si>
    <t>Antilhue</t>
  </si>
  <si>
    <t>Antuco</t>
  </si>
  <si>
    <t>Apoquindo</t>
  </si>
  <si>
    <t>Arauco</t>
  </si>
  <si>
    <t>Arenas Blancas</t>
  </si>
  <si>
    <t>Arranque Escuadron</t>
  </si>
  <si>
    <t>Balandras</t>
  </si>
  <si>
    <t>Barro Blanco</t>
  </si>
  <si>
    <t>Batuco</t>
  </si>
  <si>
    <t>Bocamina</t>
  </si>
  <si>
    <t>Bollenar</t>
  </si>
  <si>
    <t>Brasil</t>
  </si>
  <si>
    <t>Bucalemu</t>
  </si>
  <si>
    <t>Buin</t>
  </si>
  <si>
    <t>Buin CGE</t>
  </si>
  <si>
    <t>Bulnes</t>
  </si>
  <si>
    <t>Bulnes Copelec</t>
  </si>
  <si>
    <t>C. Bio Bio</t>
  </si>
  <si>
    <t>C. Tierra Amarilla</t>
  </si>
  <si>
    <t>Cabildo</t>
  </si>
  <si>
    <t>Cabrero</t>
  </si>
  <si>
    <t>Cachapoal</t>
  </si>
  <si>
    <t>Calabozo</t>
  </si>
  <si>
    <t>Calbuco</t>
  </si>
  <si>
    <t>Caldera</t>
  </si>
  <si>
    <t>Calera Centro</t>
  </si>
  <si>
    <t>Caleu</t>
  </si>
  <si>
    <t>Campanario</t>
  </si>
  <si>
    <t>Candelaria</t>
  </si>
  <si>
    <t>Canutillar</t>
  </si>
  <si>
    <t>Capullo</t>
  </si>
  <si>
    <t>Carampangue</t>
  </si>
  <si>
    <t>Cardones</t>
  </si>
  <si>
    <t>Carena</t>
  </si>
  <si>
    <t>Caren</t>
  </si>
  <si>
    <t>Carrascal</t>
  </si>
  <si>
    <t>Carrera Pinto</t>
  </si>
  <si>
    <t>Casablanca</t>
  </si>
  <si>
    <t>Casas Viejas</t>
  </si>
  <si>
    <t>Castilla</t>
  </si>
  <si>
    <t>Castro</t>
  </si>
  <si>
    <t>Catemu</t>
  </si>
  <si>
    <t>Cauquenes</t>
  </si>
  <si>
    <t>Cautin</t>
  </si>
  <si>
    <t>Cementos Polpaico 1</t>
  </si>
  <si>
    <t>Cementos Polpaico</t>
  </si>
  <si>
    <t>Cementos Polpaico 2</t>
  </si>
  <si>
    <t>Cenizas</t>
  </si>
  <si>
    <t>Central Horcones</t>
  </si>
  <si>
    <t>Central Maitenes</t>
  </si>
  <si>
    <t>Central Rapel</t>
  </si>
  <si>
    <t>Central San Francisco de Mostazal</t>
  </si>
  <si>
    <t>Cerrillos</t>
  </si>
  <si>
    <t>Cerro Calera</t>
  </si>
  <si>
    <t>Cerro Navia</t>
  </si>
  <si>
    <t>Cerro Navia Chilectra</t>
  </si>
  <si>
    <t>Chacabuco</t>
  </si>
  <si>
    <t>Chacahuin</t>
  </si>
  <si>
    <t>Chagres</t>
  </si>
  <si>
    <t>Chañaral</t>
  </si>
  <si>
    <t>Charrua</t>
  </si>
  <si>
    <t>Chena</t>
  </si>
  <si>
    <t>Chiburgo</t>
  </si>
  <si>
    <t>Chiguayante</t>
  </si>
  <si>
    <t>Chillan</t>
  </si>
  <si>
    <t>Chiloe</t>
  </si>
  <si>
    <t>Chimbarongo</t>
  </si>
  <si>
    <t>Chivilcan</t>
  </si>
  <si>
    <t>Choapa</t>
  </si>
  <si>
    <t>Chocalan</t>
  </si>
  <si>
    <t>Cholguan</t>
  </si>
  <si>
    <t>Cholguan STS</t>
  </si>
  <si>
    <t>Chomeco</t>
  </si>
  <si>
    <t>Chonchi</t>
  </si>
  <si>
    <t>Chumaquito</t>
  </si>
  <si>
    <t>Chumpullo</t>
  </si>
  <si>
    <t>Chuschampis</t>
  </si>
  <si>
    <t>Cipreses</t>
  </si>
  <si>
    <t>Ciruelos</t>
  </si>
  <si>
    <t>Club Hipico</t>
  </si>
  <si>
    <t>Cocharcas</t>
  </si>
  <si>
    <t>Colaco</t>
  </si>
  <si>
    <t>Colbun</t>
  </si>
  <si>
    <t>Colchagua</t>
  </si>
  <si>
    <t>Colcura</t>
  </si>
  <si>
    <t>Collipulli</t>
  </si>
  <si>
    <t>Colo Colo</t>
  </si>
  <si>
    <t>Combarbala</t>
  </si>
  <si>
    <t>Con Con</t>
  </si>
  <si>
    <t>Concepcion</t>
  </si>
  <si>
    <t>Constitucion</t>
  </si>
  <si>
    <t>Constitucion 1</t>
  </si>
  <si>
    <t>Constitucion 2</t>
  </si>
  <si>
    <t>Copiapo</t>
  </si>
  <si>
    <t>Corona</t>
  </si>
  <si>
    <t>Coronel</t>
  </si>
  <si>
    <t>Coronel 1</t>
  </si>
  <si>
    <t>Corral</t>
  </si>
  <si>
    <t>Costanera</t>
  </si>
  <si>
    <t>Curacautin</t>
  </si>
  <si>
    <t>Curacavi</t>
  </si>
  <si>
    <t>Curanilahue</t>
  </si>
  <si>
    <t>Curico</t>
  </si>
  <si>
    <t>Curillinque</t>
  </si>
  <si>
    <t>Degañ</t>
  </si>
  <si>
    <t>Diego de Almagro</t>
  </si>
  <si>
    <t>Dole Chile</t>
  </si>
  <si>
    <t>Dos Amigos</t>
  </si>
  <si>
    <t>Duqueco</t>
  </si>
  <si>
    <t>Ejercito</t>
  </si>
  <si>
    <t>Eka Nobel</t>
  </si>
  <si>
    <t>El Avellano</t>
  </si>
  <si>
    <t>El Cobre</t>
  </si>
  <si>
    <t>El Eden</t>
  </si>
  <si>
    <t>El Empalme</t>
  </si>
  <si>
    <t>El Espino</t>
  </si>
  <si>
    <t>El Maiten</t>
  </si>
  <si>
    <t>El Manzano</t>
  </si>
  <si>
    <t>El Manzano SIC 4</t>
  </si>
  <si>
    <t>El Mauro</t>
  </si>
  <si>
    <t>El Melon</t>
  </si>
  <si>
    <t>El Monte</t>
  </si>
  <si>
    <t>El Paico</t>
  </si>
  <si>
    <t>El Peñon</t>
  </si>
  <si>
    <t>El Peumo</t>
  </si>
  <si>
    <t>El Salado</t>
  </si>
  <si>
    <t>El Salto</t>
  </si>
  <si>
    <t>El Salvador</t>
  </si>
  <si>
    <t>El Sauce</t>
  </si>
  <si>
    <t>El Toro</t>
  </si>
  <si>
    <t>El Totoral</t>
  </si>
  <si>
    <t>Enacar</t>
  </si>
  <si>
    <t>Enami</t>
  </si>
  <si>
    <t>Enlace</t>
  </si>
  <si>
    <t>Entel</t>
  </si>
  <si>
    <t>Escuadron</t>
  </si>
  <si>
    <t>Esperanza</t>
  </si>
  <si>
    <t>Estructura 101</t>
  </si>
  <si>
    <t>Fatima</t>
  </si>
  <si>
    <t>FFCC Lo Espejo</t>
  </si>
  <si>
    <t>FFCC Los Andes</t>
  </si>
  <si>
    <t>FFCC Rungue</t>
  </si>
  <si>
    <t>FFCC San Pedro</t>
  </si>
  <si>
    <t>Florida</t>
  </si>
  <si>
    <t>Fopaco</t>
  </si>
  <si>
    <t>Frutillar</t>
  </si>
  <si>
    <t>GNL Quintero</t>
  </si>
  <si>
    <t>Graneros</t>
  </si>
  <si>
    <t>Guacolda</t>
  </si>
  <si>
    <t>Guayacan</t>
  </si>
  <si>
    <t>Guindos</t>
  </si>
  <si>
    <t>H. Fuente</t>
  </si>
  <si>
    <t>Horcones</t>
  </si>
  <si>
    <t>Hornitos</t>
  </si>
  <si>
    <t>Hospital</t>
  </si>
  <si>
    <t>Huachipato</t>
  </si>
  <si>
    <t>Hualañe</t>
  </si>
  <si>
    <t>Hualpen</t>
  </si>
  <si>
    <t>Hualte</t>
  </si>
  <si>
    <t>Huasco</t>
  </si>
  <si>
    <t>Illapel</t>
  </si>
  <si>
    <t>Imperial</t>
  </si>
  <si>
    <t>Impulsion</t>
  </si>
  <si>
    <t>Incahuasi</t>
  </si>
  <si>
    <t>Indura</t>
  </si>
  <si>
    <t>Inforsa</t>
  </si>
  <si>
    <t>Isla</t>
  </si>
  <si>
    <t>Isla de Maipo</t>
  </si>
  <si>
    <t>Itahue</t>
  </si>
  <si>
    <t>Juncal</t>
  </si>
  <si>
    <t>Kozan</t>
  </si>
  <si>
    <t>La Calera</t>
  </si>
  <si>
    <t>La Cisterna</t>
  </si>
  <si>
    <t>La Coipa</t>
  </si>
  <si>
    <t>La Dehesa</t>
  </si>
  <si>
    <t>La Ermita</t>
  </si>
  <si>
    <t>La Esperanza</t>
  </si>
  <si>
    <t>La Ligua</t>
  </si>
  <si>
    <t>La Manga</t>
  </si>
  <si>
    <t>La Mosqueta</t>
  </si>
  <si>
    <t>La Palma</t>
  </si>
  <si>
    <t>La Paloma</t>
  </si>
  <si>
    <t>La Pintana</t>
  </si>
  <si>
    <t>La Reina</t>
  </si>
  <si>
    <t>La Ronda</t>
  </si>
  <si>
    <t>La Union</t>
  </si>
  <si>
    <t>La Union 1</t>
  </si>
  <si>
    <t>La Union 2</t>
  </si>
  <si>
    <t>La Vega</t>
  </si>
  <si>
    <t>Laguna Verde</t>
  </si>
  <si>
    <t>Lagunilla</t>
  </si>
  <si>
    <t>Laja</t>
  </si>
  <si>
    <t>Laja CMPC</t>
  </si>
  <si>
    <t>Lajuelas</t>
  </si>
  <si>
    <t>Lampa</t>
  </si>
  <si>
    <t>Las Acacias</t>
  </si>
  <si>
    <t>Las Arañas</t>
  </si>
  <si>
    <t>Las Arañas 1</t>
  </si>
  <si>
    <t>Las Cabras</t>
  </si>
  <si>
    <t>Las Compañias</t>
  </si>
  <si>
    <t>Las Encinas</t>
  </si>
  <si>
    <t>Las Luces</t>
  </si>
  <si>
    <t>Las Piñatas</t>
  </si>
  <si>
    <t>Las Tortolas</t>
  </si>
  <si>
    <t>Las Vegas</t>
  </si>
  <si>
    <t>Las Vizcachas</t>
  </si>
  <si>
    <t>Latorre</t>
  </si>
  <si>
    <t>Lautaro</t>
  </si>
  <si>
    <t>Lebu</t>
  </si>
  <si>
    <t>Leyda</t>
  </si>
  <si>
    <t>Licanco</t>
  </si>
  <si>
    <t>Licanten</t>
  </si>
  <si>
    <t>Lihueimo</t>
  </si>
  <si>
    <t>Linares</t>
  </si>
  <si>
    <t>Linares Norte</t>
  </si>
  <si>
    <t>Lircay</t>
  </si>
  <si>
    <t>Lirquen</t>
  </si>
  <si>
    <t>Llanta</t>
  </si>
  <si>
    <t>Llay Llay</t>
  </si>
  <si>
    <t>Lo Aguirre</t>
  </si>
  <si>
    <t>Lo Boza</t>
  </si>
  <si>
    <t>Lo Espejo</t>
  </si>
  <si>
    <t>Lo Miranda</t>
  </si>
  <si>
    <t>Lo Miranda I</t>
  </si>
  <si>
    <t>Lo Prado</t>
  </si>
  <si>
    <t>Lo Valledor</t>
  </si>
  <si>
    <t>Loma Alta</t>
  </si>
  <si>
    <t>Loma Colorada</t>
  </si>
  <si>
    <t>Loncoche</t>
  </si>
  <si>
    <t>Longavi</t>
  </si>
  <si>
    <t>Lord Cochrane</t>
  </si>
  <si>
    <t>Loreto</t>
  </si>
  <si>
    <t>Los Almendros</t>
  </si>
  <si>
    <t>Los Angeles</t>
  </si>
  <si>
    <t>Los Angeles_SIC2</t>
  </si>
  <si>
    <t>Los Colorados</t>
  </si>
  <si>
    <t>Los Dominicos</t>
  </si>
  <si>
    <t>Los Lagos</t>
  </si>
  <si>
    <t>Los Lirios</t>
  </si>
  <si>
    <t>Los Loros</t>
  </si>
  <si>
    <t>Los Maquis</t>
  </si>
  <si>
    <t>Los Molinos</t>
  </si>
  <si>
    <t>Los Molles</t>
  </si>
  <si>
    <t>Los Negros</t>
  </si>
  <si>
    <t>Los Pinos</t>
  </si>
  <si>
    <t>Los Piuquenes</t>
  </si>
  <si>
    <t>Los Puentes</t>
  </si>
  <si>
    <t>Los Quilos</t>
  </si>
  <si>
    <t>Los Vilos</t>
  </si>
  <si>
    <t>Lota</t>
  </si>
  <si>
    <t>Machali</t>
  </si>
  <si>
    <t>Machicura</t>
  </si>
  <si>
    <t>Macul</t>
  </si>
  <si>
    <t>Mahns</t>
  </si>
  <si>
    <t>Maipo</t>
  </si>
  <si>
    <t>Maipu</t>
  </si>
  <si>
    <t>Maitencillo</t>
  </si>
  <si>
    <t>Maitenes</t>
  </si>
  <si>
    <t>Malloa</t>
  </si>
  <si>
    <t>Malloco</t>
  </si>
  <si>
    <t>Mampil</t>
  </si>
  <si>
    <t>Mandinga</t>
  </si>
  <si>
    <t>Manso de Velasco</t>
  </si>
  <si>
    <t>Manto Verde</t>
  </si>
  <si>
    <t>Mapal</t>
  </si>
  <si>
    <t>Marbella</t>
  </si>
  <si>
    <t>Marchigue</t>
  </si>
  <si>
    <t>Marga Marga</t>
  </si>
  <si>
    <t>Maria Dolores</t>
  </si>
  <si>
    <t>Marquesa</t>
  </si>
  <si>
    <t>Mauco</t>
  </si>
  <si>
    <t>Maule</t>
  </si>
  <si>
    <t>Melipilla</t>
  </si>
  <si>
    <t>Melipulli</t>
  </si>
  <si>
    <t>Metro</t>
  </si>
  <si>
    <t>Metro I-B</t>
  </si>
  <si>
    <t>Metro II-A</t>
  </si>
  <si>
    <t>Metro III-C</t>
  </si>
  <si>
    <t>Mina 2</t>
  </si>
  <si>
    <t>Minera del Carmen</t>
  </si>
  <si>
    <t>Minera La Candelaria</t>
  </si>
  <si>
    <t>Minera Valle Central</t>
  </si>
  <si>
    <t>Mineros</t>
  </si>
  <si>
    <t>Miraflores</t>
  </si>
  <si>
    <t>Molienda 3</t>
  </si>
  <si>
    <t>Molina</t>
  </si>
  <si>
    <t>Monte Aguila</t>
  </si>
  <si>
    <t>Monte Patria</t>
  </si>
  <si>
    <t>Monterrico</t>
  </si>
  <si>
    <t>Movil</t>
  </si>
  <si>
    <t>Nancagua</t>
  </si>
  <si>
    <t>Negrete</t>
  </si>
  <si>
    <t>Ninhue</t>
  </si>
  <si>
    <t>Niquen</t>
  </si>
  <si>
    <t>Nogales</t>
  </si>
  <si>
    <t>Nueva Aldea</t>
  </si>
  <si>
    <t>Nueva El Salado</t>
  </si>
  <si>
    <t>Nueva Ventanas</t>
  </si>
  <si>
    <t>Nueva Ventana</t>
  </si>
  <si>
    <t>Ochagavia</t>
  </si>
  <si>
    <t>Osorno</t>
  </si>
  <si>
    <t>Ovalle</t>
  </si>
  <si>
    <t>Oxido</t>
  </si>
  <si>
    <t>Oxy</t>
  </si>
  <si>
    <t>Padre Las Casas</t>
  </si>
  <si>
    <t>Paillaco</t>
  </si>
  <si>
    <t>Paine</t>
  </si>
  <si>
    <t>Pajaritos</t>
  </si>
  <si>
    <t>Pajonales</t>
  </si>
  <si>
    <t>Palmucho</t>
  </si>
  <si>
    <t>Pan de Azucar</t>
  </si>
  <si>
    <t>Panamericana</t>
  </si>
  <si>
    <t>Pangue</t>
  </si>
  <si>
    <t>Panguilemo</t>
  </si>
  <si>
    <t>Panguipulli</t>
  </si>
  <si>
    <t>Paniahue</t>
  </si>
  <si>
    <t>Panimavida</t>
  </si>
  <si>
    <t>Panimavida 1</t>
  </si>
  <si>
    <t>Panimavida 2</t>
  </si>
  <si>
    <t>Panquehue</t>
  </si>
  <si>
    <t>Paposo</t>
  </si>
  <si>
    <t>Parral</t>
  </si>
  <si>
    <t>Parronal</t>
  </si>
  <si>
    <t>Pehuenche</t>
  </si>
  <si>
    <t>Pelequen</t>
  </si>
  <si>
    <t>Penco</t>
  </si>
  <si>
    <t>Perales</t>
  </si>
  <si>
    <t>Petrodow</t>
  </si>
  <si>
    <t>Petropower</t>
  </si>
  <si>
    <t>Petropower Cogen</t>
  </si>
  <si>
    <t>Petrox</t>
  </si>
  <si>
    <t>Peuchen</t>
  </si>
  <si>
    <t>PHI</t>
  </si>
  <si>
    <t>Picarte</t>
  </si>
  <si>
    <t>Pichirropulli</t>
  </si>
  <si>
    <t>Pid Pid</t>
  </si>
  <si>
    <t>Piduco</t>
  </si>
  <si>
    <t>Pillanlelbun</t>
  </si>
  <si>
    <t>Pilmaiquen</t>
  </si>
  <si>
    <t>Pirque</t>
  </si>
  <si>
    <t>Pitrufquen</t>
  </si>
  <si>
    <t>Placeres</t>
  </si>
  <si>
    <t>Placilla Emelectric</t>
  </si>
  <si>
    <t>Placilla SIC2</t>
  </si>
  <si>
    <t>Planta Arauco</t>
  </si>
  <si>
    <t>Planta Constitucion</t>
  </si>
  <si>
    <t>Planta Maule</t>
  </si>
  <si>
    <t>Planta Oxidos</t>
  </si>
  <si>
    <t>Planta Valdivia</t>
  </si>
  <si>
    <t>Plantas</t>
  </si>
  <si>
    <t>Playa Ancha</t>
  </si>
  <si>
    <t>Polpaico</t>
  </si>
  <si>
    <t>Polpaico Chilectra</t>
  </si>
  <si>
    <t>Portezuelo</t>
  </si>
  <si>
    <t>Potrerillos</t>
  </si>
  <si>
    <t>Puchoco</t>
  </si>
  <si>
    <t>Pucon</t>
  </si>
  <si>
    <t>Pudahuel</t>
  </si>
  <si>
    <t>Puente Alto</t>
  </si>
  <si>
    <t>Puente Alto CMPC</t>
  </si>
  <si>
    <t>Puerto Montt</t>
  </si>
  <si>
    <t>Puerto Varas</t>
  </si>
  <si>
    <t>Pullinque</t>
  </si>
  <si>
    <t>Pumahue</t>
  </si>
  <si>
    <t>Pumahue 2</t>
  </si>
  <si>
    <t>Punitaqui</t>
  </si>
  <si>
    <t>Punta Barranco</t>
  </si>
  <si>
    <t>Punta Cortes</t>
  </si>
  <si>
    <t>Punta de Peuco</t>
  </si>
  <si>
    <t>Punta Gallan</t>
  </si>
  <si>
    <t>Punta Toro</t>
  </si>
  <si>
    <t>Puntilla</t>
  </si>
  <si>
    <t>Purranque</t>
  </si>
  <si>
    <t>Quelentaro</t>
  </si>
  <si>
    <t>Quellon</t>
  </si>
  <si>
    <t>Queltehues</t>
  </si>
  <si>
    <t>Quereo</t>
  </si>
  <si>
    <t>Quilicura</t>
  </si>
  <si>
    <t>Quilleco</t>
  </si>
  <si>
    <t>Quillota</t>
  </si>
  <si>
    <t>Quilmo</t>
  </si>
  <si>
    <t>Quilpue</t>
  </si>
  <si>
    <t>Quinquimo</t>
  </si>
  <si>
    <t>Quinta</t>
  </si>
  <si>
    <t>Quinta de Tilcoco</t>
  </si>
  <si>
    <t>Quintay</t>
  </si>
  <si>
    <t>Quintero</t>
  </si>
  <si>
    <t>Quiñenco</t>
  </si>
  <si>
    <t>Quirihue</t>
  </si>
  <si>
    <t>R. Melad</t>
  </si>
  <si>
    <t>Ralco</t>
  </si>
  <si>
    <t>Rancagua</t>
  </si>
  <si>
    <t>Ranguili</t>
  </si>
  <si>
    <t>Rapel</t>
  </si>
  <si>
    <t>Rauquén</t>
  </si>
  <si>
    <t>Recinto</t>
  </si>
  <si>
    <t>Recoleta</t>
  </si>
  <si>
    <t>Remate Santa Fe</t>
  </si>
  <si>
    <t>Renca</t>
  </si>
  <si>
    <t xml:space="preserve">Renca </t>
  </si>
  <si>
    <t>Rengo</t>
  </si>
  <si>
    <t>Reñaca</t>
  </si>
  <si>
    <t>Retiro</t>
  </si>
  <si>
    <t>Riecillo</t>
  </si>
  <si>
    <t>Rio Blanco</t>
  </si>
  <si>
    <t>Rivadavia</t>
  </si>
  <si>
    <t>Romeral</t>
  </si>
  <si>
    <t>Rosal</t>
  </si>
  <si>
    <t>Rosario</t>
  </si>
  <si>
    <t>Rucue</t>
  </si>
  <si>
    <t>Rungue</t>
  </si>
  <si>
    <t>SAG Andina</t>
  </si>
  <si>
    <t>SAG Los Bronces</t>
  </si>
  <si>
    <t>Saladillo</t>
  </si>
  <si>
    <t>Salamanca</t>
  </si>
  <si>
    <t>San Ambrosio</t>
  </si>
  <si>
    <t>San Antonio</t>
  </si>
  <si>
    <t>San Bernardo</t>
  </si>
  <si>
    <t>San Carlos</t>
  </si>
  <si>
    <t>San Carlos Puren</t>
  </si>
  <si>
    <t>San Clemente</t>
  </si>
  <si>
    <t>San Cristobal</t>
  </si>
  <si>
    <t>San Felipe</t>
  </si>
  <si>
    <t>San Fernando</t>
  </si>
  <si>
    <t>San Francisco</t>
  </si>
  <si>
    <t>San Francisco de Mostazal</t>
  </si>
  <si>
    <t>San Gregorio</t>
  </si>
  <si>
    <t>San Ignacio</t>
  </si>
  <si>
    <t>San Javier</t>
  </si>
  <si>
    <t>San Jeronimo</t>
  </si>
  <si>
    <t>San Joaquin</t>
  </si>
  <si>
    <t>San Joaquin CGET</t>
  </si>
  <si>
    <t>San Jose</t>
  </si>
  <si>
    <t>San Juan</t>
  </si>
  <si>
    <t>San Luis</t>
  </si>
  <si>
    <t>San Miguel</t>
  </si>
  <si>
    <t>San Pablo</t>
  </si>
  <si>
    <t>San Pedro</t>
  </si>
  <si>
    <t>San Pedro CGET</t>
  </si>
  <si>
    <t>San Rafael</t>
  </si>
  <si>
    <t>San Rafael Emetal</t>
  </si>
  <si>
    <t>San Sebastian</t>
  </si>
  <si>
    <t>San Vicente</t>
  </si>
  <si>
    <t>San Vicente TT</t>
  </si>
  <si>
    <t>Santa Barbara</t>
  </si>
  <si>
    <t>Santa Elena</t>
  </si>
  <si>
    <t>Santa Elisa</t>
  </si>
  <si>
    <t>Santa Elvira</t>
  </si>
  <si>
    <t>Santa Lidia</t>
  </si>
  <si>
    <t>Santa Marta</t>
  </si>
  <si>
    <t>Santa Raquel</t>
  </si>
  <si>
    <t>Santa Rosa</t>
  </si>
  <si>
    <t>Santa Rosa Sur</t>
  </si>
  <si>
    <t>Sauzal</t>
  </si>
  <si>
    <t>Seccionadora Necsa</t>
  </si>
  <si>
    <t>Talca</t>
  </si>
  <si>
    <t>Talca 1</t>
  </si>
  <si>
    <t>Talca 2</t>
  </si>
  <si>
    <t>Talcahuano</t>
  </si>
  <si>
    <t>Taltal</t>
  </si>
  <si>
    <t>Tap Achupallas</t>
  </si>
  <si>
    <t>Tap Alameda</t>
  </si>
  <si>
    <t>Tap Algarrobo</t>
  </si>
  <si>
    <t>Tap Algarrobo Norte</t>
  </si>
  <si>
    <t>Tap Alonso de Cordova</t>
  </si>
  <si>
    <t>Tap Altamirano</t>
  </si>
  <si>
    <t>Tap Alto Melipilla 2</t>
  </si>
  <si>
    <t>Tap Alto Melipilla</t>
  </si>
  <si>
    <t>Tap Andes</t>
  </si>
  <si>
    <t>Tap Apoquindo</t>
  </si>
  <si>
    <t>Tap Barro Blanco</t>
  </si>
  <si>
    <t>Tap Batuco</t>
  </si>
  <si>
    <t>Tap Buin</t>
  </si>
  <si>
    <t>Tap Caleu</t>
  </si>
  <si>
    <t>Tap Canela</t>
  </si>
  <si>
    <t>Tap Carrascal</t>
  </si>
  <si>
    <t>Tap Cerro Chepe</t>
  </si>
  <si>
    <t>Tap Chacabuco</t>
  </si>
  <si>
    <t>Tap Chagres</t>
  </si>
  <si>
    <t>Tap Chena</t>
  </si>
  <si>
    <t>Tap Chocalan</t>
  </si>
  <si>
    <t>Tap Club Hipico</t>
  </si>
  <si>
    <t>Tap Codelco Ventanas</t>
  </si>
  <si>
    <t>Tap Ejercito</t>
  </si>
  <si>
    <t>Tap Eka Nobel</t>
  </si>
  <si>
    <t>Tap El Eden</t>
  </si>
  <si>
    <t>Tap El Llano</t>
  </si>
  <si>
    <t>Tap El Maiten</t>
  </si>
  <si>
    <t>Tap El Manzano</t>
  </si>
  <si>
    <t>Tap El Manzano Litoral</t>
  </si>
  <si>
    <t>Tap El Mauro</t>
  </si>
  <si>
    <t>Tap Entel</t>
  </si>
  <si>
    <t>Tap Fatima</t>
  </si>
  <si>
    <t>Tap FFCC Rungue</t>
  </si>
  <si>
    <t>Tap Fundicion Talleres CGE</t>
  </si>
  <si>
    <t>Tap Graneros</t>
  </si>
  <si>
    <t>Tap Hospital</t>
  </si>
  <si>
    <t>Tap Impulsion</t>
  </si>
  <si>
    <t>Tap La Cisterna</t>
  </si>
  <si>
    <t>Tap La Dehesa</t>
  </si>
  <si>
    <t>Tap La Laja</t>
  </si>
  <si>
    <t>Tap La Paloma</t>
  </si>
  <si>
    <t>Tap La Pintana</t>
  </si>
  <si>
    <t>Tap La Reina</t>
  </si>
  <si>
    <t>Tap Lampa</t>
  </si>
  <si>
    <t>Tap Las Acacias</t>
  </si>
  <si>
    <t>Tap Las Rosas</t>
  </si>
  <si>
    <t>Tap Las Vizcachas</t>
  </si>
  <si>
    <t>Tap Lautaro EFE</t>
  </si>
  <si>
    <t>Tap Linares Norte</t>
  </si>
  <si>
    <t>Tap Lo Boza</t>
  </si>
  <si>
    <t>Tap Lo Prado</t>
  </si>
  <si>
    <t>Tap Lo Valledor</t>
  </si>
  <si>
    <t>Tap Loma Alta</t>
  </si>
  <si>
    <t>Tap Loma Colorada</t>
  </si>
  <si>
    <t>Tap Longavi</t>
  </si>
  <si>
    <t>Tap Los Dominicos</t>
  </si>
  <si>
    <t>Tap Los Lirios</t>
  </si>
  <si>
    <t>Tap Los Maquis</t>
  </si>
  <si>
    <t>Tap Los Negros</t>
  </si>
  <si>
    <t>Tap Lota</t>
  </si>
  <si>
    <t>Tap Lota Enacar</t>
  </si>
  <si>
    <t>Tap Macul</t>
  </si>
  <si>
    <t>Tap Maipu</t>
  </si>
  <si>
    <t>Tap Malloa</t>
  </si>
  <si>
    <t>Tap Malloa I</t>
  </si>
  <si>
    <t>Tap Malloa II</t>
  </si>
  <si>
    <t>Tap Mapal</t>
  </si>
  <si>
    <t>Tap Metrenco</t>
  </si>
  <si>
    <t>Tap Mina 2</t>
  </si>
  <si>
    <t>Tap Nihue</t>
  </si>
  <si>
    <t>Tap Niquen</t>
  </si>
  <si>
    <t>Tap NS BioBio</t>
  </si>
  <si>
    <t>Tap Oxy</t>
  </si>
  <si>
    <t>Tap Pachacama</t>
  </si>
  <si>
    <t>Tap Pachacama 1</t>
  </si>
  <si>
    <t>Tap Pachacama 2</t>
  </si>
  <si>
    <t>Tap Paine</t>
  </si>
  <si>
    <t>Tap Pajaritos</t>
  </si>
  <si>
    <t>Tap Petroquimicas</t>
  </si>
  <si>
    <t>Tap PHI</t>
  </si>
  <si>
    <t>Tap Placeres</t>
  </si>
  <si>
    <t>Tap Playa Ancha</t>
  </si>
  <si>
    <t>Tap Polpaico</t>
  </si>
  <si>
    <t>Tap Porto Viento</t>
  </si>
  <si>
    <t>Tap Pudahuel</t>
  </si>
  <si>
    <t>Tap Punta Cortes I</t>
  </si>
  <si>
    <t>Tap Punta Cortes II</t>
  </si>
  <si>
    <t>Tap Quilicura</t>
  </si>
  <si>
    <t>Tap Quilmo</t>
  </si>
  <si>
    <t>Tap Quilpue</t>
  </si>
  <si>
    <t>Tap Quinta</t>
  </si>
  <si>
    <t>Tap Quintay</t>
  </si>
  <si>
    <t>Tap Recoleta</t>
  </si>
  <si>
    <t>Tap Renaico</t>
  </si>
  <si>
    <t>Tap Rengo</t>
  </si>
  <si>
    <t>Tap Reñaca</t>
  </si>
  <si>
    <t>Tap Retiro</t>
  </si>
  <si>
    <t>Tap San Bernardo</t>
  </si>
  <si>
    <t>Tap San Carlos</t>
  </si>
  <si>
    <t>Tap San Felipe</t>
  </si>
  <si>
    <t>Tap San Felipe 2</t>
  </si>
  <si>
    <t>Tap San Fernando</t>
  </si>
  <si>
    <t>Tap San Gregorio</t>
  </si>
  <si>
    <t>Tap San Joaquin</t>
  </si>
  <si>
    <t>Tap San Jose</t>
  </si>
  <si>
    <t>Tap San Pablo</t>
  </si>
  <si>
    <t>Tap San Pedro CGET</t>
  </si>
  <si>
    <t>Tap San Rafael</t>
  </si>
  <si>
    <t>Tap San Rafael 2</t>
  </si>
  <si>
    <t>Tap San Rafael CGE</t>
  </si>
  <si>
    <t>Tap San Rafael Emetal</t>
  </si>
  <si>
    <t>Tap San Sebastian</t>
  </si>
  <si>
    <t>Tap Santa Elena</t>
  </si>
  <si>
    <t>Tap Santa Marta</t>
  </si>
  <si>
    <t>Tap Santa Raquel</t>
  </si>
  <si>
    <t>Tap Santa Rosa Sur</t>
  </si>
  <si>
    <t>Tap Teno</t>
  </si>
  <si>
    <t>Tap Teno I</t>
  </si>
  <si>
    <t>Tap Teno II</t>
  </si>
  <si>
    <t>Tap Tilcoco</t>
  </si>
  <si>
    <t>Tap Tilcoco I</t>
  </si>
  <si>
    <t>Tap Tilcoco II</t>
  </si>
  <si>
    <t>Tap Tres Esquinas</t>
  </si>
  <si>
    <t>Tap Trupan</t>
  </si>
  <si>
    <t>Tap Tuniche I</t>
  </si>
  <si>
    <t>Tap Tuniche II</t>
  </si>
  <si>
    <t>Tap Valparaiso</t>
  </si>
  <si>
    <t>Tap Victoria EFE</t>
  </si>
  <si>
    <t>Tap Vitacura</t>
  </si>
  <si>
    <t>Tap Zona Caida</t>
  </si>
  <si>
    <t>Temuco</t>
  </si>
  <si>
    <t>Teno</t>
  </si>
  <si>
    <t>Tierra Amarilla</t>
  </si>
  <si>
    <t>Tilcoco</t>
  </si>
  <si>
    <t>Tome</t>
  </si>
  <si>
    <t>Torquemada</t>
  </si>
  <si>
    <t>Totoralillo</t>
  </si>
  <si>
    <t>Traiguen</t>
  </si>
  <si>
    <t>Tres Bocas</t>
  </si>
  <si>
    <t>Tres Pinos</t>
  </si>
  <si>
    <t>Trupan</t>
  </si>
  <si>
    <t>Tumbes</t>
  </si>
  <si>
    <t>Tunel Melon</t>
  </si>
  <si>
    <t>Tuniche</t>
  </si>
  <si>
    <t>Valdivia</t>
  </si>
  <si>
    <t>Vallenar</t>
  </si>
  <si>
    <t>Valparaiso</t>
  </si>
  <si>
    <t>Ventanas</t>
  </si>
  <si>
    <t>Victoria</t>
  </si>
  <si>
    <t>Vicuña</t>
  </si>
  <si>
    <t>Villa Alegre</t>
  </si>
  <si>
    <t>Villa Prat</t>
  </si>
  <si>
    <t>Villarrica</t>
  </si>
  <si>
    <t>Vitacura</t>
  </si>
  <si>
    <t>Zona Caida</t>
  </si>
  <si>
    <t>LISTA DE NOMBRES DE SUBESTACIONES A UTILIZAR POR SISTEMA</t>
  </si>
  <si>
    <t>RE239</t>
  </si>
  <si>
    <t>Itahue 220</t>
  </si>
  <si>
    <t>SAESA 2012/01</t>
  </si>
  <si>
    <t>BS</t>
  </si>
  <si>
    <t>Los campos se llenan siguiendo los mismos criterios que la tabla n°1.</t>
  </si>
  <si>
    <t>CARGO TRANSMISIÓN (9)</t>
  </si>
  <si>
    <t>CARGO (10)</t>
  </si>
  <si>
    <t>TABLA N°4</t>
  </si>
  <si>
    <t>TABLA N°5</t>
  </si>
  <si>
    <t>Los siguientes nombres, deberán ser utilizados para informar las ventas a clientes libres, por parte de las empresas suministradoras.</t>
  </si>
  <si>
    <t>Se deberán incluir las reliquidaciones por cliente, indicando a qué mes corresponden (formato fecha). La reliquidación no debe ser considerada en la tabla n°1, sino que detallada en la tabla n°2.</t>
  </si>
  <si>
    <t>(3) Licitación por la cual se ofertó, de acuerdo a la hoja "Nombres y Códigos".</t>
  </si>
  <si>
    <t>(4) Bloques de Suministro del cual se trate, de acuerdo lo contenido en hoja "Nombres y Códigos".</t>
  </si>
  <si>
    <t>MODIFICACIONES VENTAS DE EMPRESAS GENERADORAS</t>
  </si>
  <si>
    <t>ECL</t>
  </si>
  <si>
    <t>Emelari</t>
  </si>
  <si>
    <t>Parinacota 220</t>
  </si>
  <si>
    <t>EMEL-SING 2008/01</t>
  </si>
  <si>
    <t>Arica 110</t>
  </si>
  <si>
    <t>Eliqsa</t>
  </si>
  <si>
    <t>Condores 220</t>
  </si>
  <si>
    <t>Pozo Almonte 220</t>
  </si>
  <si>
    <t>Lagunas 220</t>
  </si>
  <si>
    <t>Tarapaca 220</t>
  </si>
  <si>
    <t>Elecda SING</t>
  </si>
  <si>
    <t>Esmeralda 220</t>
  </si>
  <si>
    <t>Encuentro 220</t>
  </si>
  <si>
    <t>Crucero 220</t>
  </si>
  <si>
    <t>Antofagasta 110</t>
  </si>
  <si>
    <t>Mantos Blancos 220</t>
  </si>
  <si>
    <t>Mejillones 220</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</si>
  <si>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</si>
  <si>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</si>
  <si>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</si>
  <si>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</si>
  <si>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</si>
  <si>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</si>
  <si>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</si>
  <si>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</si>
  <si>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</si>
  <si>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TABLA N°6</t>
  </si>
  <si>
    <t>LISTA DE NOMBRES DE EMPRESAS GENERADORAS A UTILIZAR POR SISTEMA</t>
  </si>
  <si>
    <t>Los siguientes nombres deberán ser utilizados para denominar a de las empresas suministradoras.</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</si>
  <si>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</si>
  <si>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</si>
  <si>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</si>
  <si>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</si>
  <si>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</si>
  <si>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</si>
  <si>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SGA</t>
  </si>
  <si>
    <t>Sociedad del Canal de Maipo</t>
  </si>
  <si>
    <t>Arauco Bioenergía</t>
  </si>
  <si>
    <t>Eléctrica Cenizas</t>
  </si>
  <si>
    <t>Hidroeléctrica Aconcagua</t>
  </si>
  <si>
    <t>Hidroeléctrica Cachapoal</t>
  </si>
  <si>
    <t>Hidroeléctrica Guardia Vieja</t>
  </si>
  <si>
    <t>Duke Energy</t>
  </si>
  <si>
    <t>Eléctrica Nueva Energía</t>
  </si>
  <si>
    <t>Obras y Desarrollo</t>
  </si>
  <si>
    <t>Pacific Hydro</t>
  </si>
  <si>
    <t>Potencia</t>
  </si>
  <si>
    <t>Puyehue</t>
  </si>
  <si>
    <t>Tecnored</t>
  </si>
  <si>
    <t>Hidroeléctrica la Confluencia</t>
  </si>
  <si>
    <t>Hidroeléctrica La Higuera</t>
  </si>
  <si>
    <t>Energía Pacífico</t>
  </si>
  <si>
    <t>Hidroeléctrica Chacayes</t>
  </si>
  <si>
    <t>Bioenergías Forestales</t>
  </si>
  <si>
    <t>Carbomet</t>
  </si>
  <si>
    <t>Emelda</t>
  </si>
  <si>
    <t>Empresa</t>
  </si>
  <si>
    <t>Ejemplo</t>
  </si>
  <si>
    <t>Ejemplo2</t>
  </si>
  <si>
    <t>Viñales</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</si>
  <si>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</si>
  <si>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</si>
  <si>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</si>
  <si>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</si>
  <si>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</si>
  <si>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</si>
  <si>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</si>
  <si>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</si>
  <si>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</si>
  <si>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</si>
  <si>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</si>
  <si>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</si>
  <si>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</si>
  <si>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</si>
  <si>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</si>
  <si>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</si>
  <si>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</si>
  <si>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</si>
  <si>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Celta</t>
  </si>
  <si>
    <t>GasAtacama</t>
  </si>
  <si>
    <t>Enorchile</t>
  </si>
  <si>
    <t>Central Termica Hornitos</t>
  </si>
  <si>
    <t>Central Termica Andina</t>
  </si>
  <si>
    <t>Electrica Angamos</t>
  </si>
  <si>
    <t>dd-mm-aaaa</t>
  </si>
  <si>
    <t>nn</t>
  </si>
  <si>
    <t>$$</t>
  </si>
  <si>
    <t>SI</t>
  </si>
  <si>
    <t>Litoral</t>
  </si>
  <si>
    <t>ENELSA</t>
  </si>
  <si>
    <t>PUYEHUE</t>
  </si>
  <si>
    <t>CHQ 2010/01</t>
  </si>
  <si>
    <t>BS4</t>
  </si>
  <si>
    <t>PANGUIPULLI</t>
  </si>
  <si>
    <t>CGE Distribución</t>
  </si>
  <si>
    <t>CGE 2012/03-2</t>
  </si>
  <si>
    <t>(2) Los nombres a incluir en los campos deben ser los que se encuentran en la Tabla N°4 de la hoja nombres y códigos</t>
  </si>
  <si>
    <t>(**) El precio medio corresponde al monto de venta por precio de nudo de largo plazo (energía activa y potencia), dividida por la energía activa facturada del mes.</t>
  </si>
  <si>
    <t>(15) La factura total deberá reflejar el valor de la suma de los campos monetarios anteriores. Sin IVA.</t>
  </si>
  <si>
    <t>Confidencialidad (16)</t>
  </si>
  <si>
    <t>ASIGNACIÓN [kWh]</t>
  </si>
  <si>
    <t>Charrúa 220</t>
  </si>
  <si>
    <t>Ciruelos 220</t>
  </si>
  <si>
    <t>Hualpén 220</t>
  </si>
  <si>
    <t>Lagunillas 220</t>
  </si>
  <si>
    <t>Los Vilos 220</t>
  </si>
  <si>
    <t>Nogales 220</t>
  </si>
  <si>
    <t>Pan de Azúcar 220</t>
  </si>
  <si>
    <t>ELECDA-SIC</t>
  </si>
  <si>
    <t>CONAFE</t>
  </si>
  <si>
    <t>FRONTEL-4A</t>
  </si>
  <si>
    <t>FRONTEL-4B</t>
  </si>
  <si>
    <t>FRONTEL-4C</t>
  </si>
  <si>
    <t>SAESA-4A</t>
  </si>
  <si>
    <t>SAESA-4B</t>
  </si>
  <si>
    <t>SAESA-4C</t>
  </si>
  <si>
    <t>CODINER-4A</t>
  </si>
  <si>
    <t>CODINER-4B</t>
  </si>
  <si>
    <t>CODINER-4C</t>
  </si>
  <si>
    <t>LUZLINARES-4A</t>
  </si>
  <si>
    <t>LUZLINARES-4B</t>
  </si>
  <si>
    <t>LUZLINARES-4C</t>
  </si>
  <si>
    <t>LUZPARRAL-4A</t>
  </si>
  <si>
    <t>LUZPARRAL-4B</t>
  </si>
  <si>
    <t>LUZPARRAL-4C</t>
  </si>
  <si>
    <t>LUZOSORNO-4A</t>
  </si>
  <si>
    <t>LUZOSORNO-4B</t>
  </si>
  <si>
    <t>LUZOSORNO-4C</t>
  </si>
  <si>
    <t>CÁLCULO OK</t>
  </si>
  <si>
    <t>AELA GENERACIÓN S.A.</t>
  </si>
  <si>
    <t>Pan de Azucar 220</t>
  </si>
  <si>
    <t>Alto Melipilla 220</t>
  </si>
  <si>
    <t>Chena 220</t>
  </si>
  <si>
    <t>Hualpen 220</t>
  </si>
  <si>
    <t>Lagunilla 220</t>
  </si>
  <si>
    <t>Colbun 220</t>
  </si>
  <si>
    <t>Rapel 220</t>
  </si>
  <si>
    <t>Nom CNE</t>
  </si>
  <si>
    <t>Nom Hedge</t>
  </si>
  <si>
    <t>2015/02</t>
  </si>
  <si>
    <t>4-A, 4-B, 4-C</t>
  </si>
  <si>
    <t>Facturación efectiva</t>
  </si>
  <si>
    <t>Facturación esperada</t>
  </si>
  <si>
    <t>Diferencia por Indexación errónea PNP</t>
  </si>
  <si>
    <t xml:space="preserve">Potencia </t>
  </si>
  <si>
    <t>Energía</t>
  </si>
  <si>
    <t>Modulacion de FP no aplica</t>
  </si>
  <si>
    <t>Diferencia en precio energía y pendiente facturacion de potencia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</si>
</sst>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00"/>
    <numFmt numFmtId="165" formatCode="_-* #,##0_-;\-* #,##0_-;_-* &quot;-&quot;??_-;_-@_-"/>
    <numFmt numFmtId="166" formatCode="#,##0.0_ ;[Red]\-#,##0.0\ "/>
    <numFmt numFmtId="167" formatCode="_-* #,##0.0_-;\-* #,##0.0_-;_-* &quot;-&quot;??_-;_-@_-"/>
  </numFmts>
  <fonts count="13" x14ac:knownFonts="1">
    <font>
      <sz val="10"/>
      <name val="Arial"/>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b/>
      <sz val="10"/>
      <name val="Calibri"/>
      <family val="2"/>
      <scheme val="minor"/>
    </font>
    <font>
      <sz val="10"/>
      <name val="Arial"/>
      <family val="2"/>
    </font>
    <font>
      <b/>
      <sz val="10"/>
      <color rgb="FFFF0000"/>
      <name val="Calibri"/>
      <family val="2"/>
      <scheme val="minor"/>
    </font>
    <font>
      <sz val="10"/>
      <color theme="1"/>
      <name val="Calibri"/>
      <family val="2"/>
      <scheme val="minor"/>
    </font>
    <font>
      <u/>
      <sz val="10"/>
      <color theme="1"/>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4" tint="0.59999389629810485"/>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43" fontId="7" fillId="0" borderId="0" applyFont="0" applyFill="0" applyBorder="0" applyAlignment="0" applyProtection="0"/>
    <xf numFmtId="0" fontId="7" fillId="0" borderId="0"/>
  </cellStyleXfs>
  <cellXfs count="75">
    <xf numFmtId="0" fontId="0" fillId="0" borderId="0" xfId="0"/>
    <xf numFmtId="0" fontId="1" fillId="0" borderId="1" xfId="0" applyFont="1" applyFill="1" applyBorder="1" applyAlignment="1">
      <alignment horizontal="centerContinuous"/>
    </xf>
    <xf numFmtId="0" fontId="1" fillId="0" borderId="2" xfId="0" applyFont="1" applyFill="1" applyBorder="1" applyAlignment="1">
      <alignment horizontal="centerContinuous"/>
    </xf>
    <xf numFmtId="0" fontId="1" fillId="0" borderId="5" xfId="0" applyFont="1" applyFill="1" applyBorder="1" applyAlignment="1">
      <alignment horizontal="center"/>
    </xf>
    <xf numFmtId="0" fontId="3" fillId="0" borderId="4" xfId="0" applyFont="1" applyFill="1" applyBorder="1" applyAlignment="1">
      <alignment horizontal="center"/>
    </xf>
    <xf numFmtId="0" fontId="3" fillId="0" borderId="4" xfId="0" applyFont="1" applyBorder="1" applyAlignment="1">
      <alignment horizontal="center"/>
    </xf>
    <xf numFmtId="0" fontId="3" fillId="0" borderId="5" xfId="0" applyFont="1" applyFill="1" applyBorder="1" applyAlignment="1">
      <alignment horizontal="center"/>
    </xf>
    <xf numFmtId="0" fontId="3" fillId="0" borderId="5" xfId="0" applyFont="1" applyBorder="1" applyAlignment="1">
      <alignment horizontal="center"/>
    </xf>
    <xf numFmtId="0" fontId="4" fillId="0" borderId="0" xfId="0" applyFont="1"/>
    <xf numFmtId="49" fontId="4" fillId="0" borderId="0" xfId="0" applyNumberFormat="1" applyFont="1" applyAlignment="1">
      <alignment horizontal="left"/>
    </xf>
    <xf numFmtId="0" fontId="3" fillId="0" borderId="0" xfId="0" applyFont="1"/>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quotePrefix="1" applyFont="1" applyBorder="1" applyAlignment="1">
      <alignment horizontal="left"/>
    </xf>
    <xf numFmtId="0" fontId="4" fillId="0" borderId="0" xfId="0" applyFont="1" applyBorder="1"/>
    <xf numFmtId="0" fontId="3" fillId="0" borderId="0" xfId="0" applyFont="1" applyBorder="1" applyAlignment="1">
      <alignment horizontal="centerContinuous"/>
    </xf>
    <xf numFmtId="0" fontId="5" fillId="0" borderId="0" xfId="0" applyFont="1"/>
    <xf numFmtId="0" fontId="5" fillId="0" borderId="7" xfId="0" applyFont="1" applyBorder="1"/>
    <xf numFmtId="0" fontId="6" fillId="0" borderId="0" xfId="0" applyFont="1"/>
    <xf numFmtId="0" fontId="6" fillId="0" borderId="7" xfId="0" applyFont="1" applyBorder="1" applyAlignment="1">
      <alignment horizontal="center" vertical="center" wrapText="1"/>
    </xf>
    <xf numFmtId="0" fontId="5" fillId="0" borderId="7" xfId="0" applyFont="1" applyBorder="1" applyAlignment="1">
      <alignment horizontal="center"/>
    </xf>
    <xf numFmtId="0" fontId="3" fillId="2" borderId="0" xfId="0" applyFont="1" applyFill="1"/>
    <xf numFmtId="0" fontId="4" fillId="2" borderId="0" xfId="0" applyFont="1" applyFill="1"/>
    <xf numFmtId="17" fontId="3" fillId="2" borderId="1"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2" xfId="0" applyFont="1" applyFill="1" applyBorder="1" applyAlignment="1">
      <alignment horizontal="centerContinuous"/>
    </xf>
    <xf numFmtId="0" fontId="3" fillId="2" borderId="1" xfId="0" applyFont="1" applyFill="1" applyBorder="1" applyAlignment="1">
      <alignment horizontal="centerContinuous"/>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xf>
    <xf numFmtId="0" fontId="4" fillId="2" borderId="7" xfId="0" applyFont="1" applyFill="1" applyBorder="1" applyAlignment="1">
      <alignment horizontal="center"/>
    </xf>
    <xf numFmtId="14" fontId="4" fillId="2" borderId="7" xfId="0" applyNumberFormat="1" applyFont="1" applyFill="1" applyBorder="1" applyAlignment="1">
      <alignment horizontal="center"/>
    </xf>
    <xf numFmtId="49" fontId="4" fillId="2" borderId="0" xfId="0" applyNumberFormat="1" applyFont="1" applyFill="1" applyAlignment="1">
      <alignment horizontal="left"/>
    </xf>
    <xf numFmtId="0" fontId="0" fillId="2" borderId="0" xfId="0" applyFill="1"/>
    <xf numFmtId="0" fontId="4" fillId="0" borderId="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Alignment="1">
      <alignment vertical="center"/>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0" fillId="2" borderId="0" xfId="0" applyFill="1" applyAlignment="1">
      <alignment vertical="center"/>
    </xf>
    <xf numFmtId="0" fontId="5" fillId="0" borderId="7" xfId="0" applyFont="1" applyBorder="1" applyAlignment="1">
      <alignment horizontal="center" vertical="center"/>
    </xf>
    <xf numFmtId="0" fontId="4" fillId="0" borderId="0" xfId="0" applyFont="1" applyFill="1"/>
    <xf numFmtId="0" fontId="4" fillId="0" borderId="0" xfId="0" quotePrefix="1" applyFont="1" applyFill="1"/>
    <xf numFmtId="0" fontId="5" fillId="0" borderId="7" xfId="3" applyFont="1" applyBorder="1" applyAlignment="1">
      <alignment horizontal="center"/>
    </xf>
    <xf numFmtId="17" fontId="4" fillId="0" borderId="7" xfId="0" applyNumberFormat="1" applyFont="1" applyFill="1" applyBorder="1" applyAlignment="1">
      <alignment horizontal="center" vertical="center"/>
    </xf>
    <xf numFmtId="4" fontId="4" fillId="0" borderId="7" xfId="0" applyNumberFormat="1" applyFont="1" applyFill="1" applyBorder="1" applyAlignment="1">
      <alignment horizontal="center" vertical="center"/>
    </xf>
    <xf numFmtId="3" fontId="4" fillId="0" borderId="7" xfId="0" applyNumberFormat="1" applyFont="1" applyFill="1" applyBorder="1" applyAlignment="1">
      <alignment horizontal="center" vertical="center"/>
    </xf>
    <xf numFmtId="0" fontId="4" fillId="0" borderId="7" xfId="0" applyFont="1" applyBorder="1" applyAlignment="1">
      <alignment horizontal="center" vertical="center"/>
    </xf>
    <xf numFmtId="164" fontId="4" fillId="0" borderId="7" xfId="0" applyNumberFormat="1" applyFont="1" applyFill="1" applyBorder="1" applyAlignment="1">
      <alignment horizontal="center" vertical="center"/>
    </xf>
    <xf numFmtId="17" fontId="4" fillId="2" borderId="7" xfId="0" applyNumberFormat="1" applyFont="1" applyFill="1" applyBorder="1" applyAlignment="1">
      <alignment horizontal="center" vertical="center"/>
    </xf>
    <xf numFmtId="0" fontId="5" fillId="0" borderId="7" xfId="0" applyFont="1" applyFill="1" applyBorder="1" applyAlignment="1">
      <alignment horizontal="center"/>
    </xf>
    <xf numFmtId="0" fontId="5" fillId="0" borderId="0" xfId="0" applyFont="1" applyBorder="1" applyAlignment="1">
      <alignment horizontal="center"/>
    </xf>
    <xf numFmtId="165" fontId="4" fillId="2" borderId="7" xfId="2" applyNumberFormat="1" applyFont="1" applyFill="1" applyBorder="1" applyAlignment="1">
      <alignment horizontal="center"/>
    </xf>
    <xf numFmtId="166" fontId="8" fillId="3" borderId="0" xfId="0" applyNumberFormat="1" applyFont="1" applyFill="1" applyAlignment="1">
      <alignment horizontal="center"/>
    </xf>
    <xf numFmtId="166" fontId="9" fillId="3" borderId="0" xfId="0" applyNumberFormat="1" applyFont="1" applyFill="1"/>
    <xf numFmtId="166" fontId="9" fillId="3" borderId="0" xfId="0" applyNumberFormat="1" applyFont="1" applyFill="1" applyAlignment="1">
      <alignment horizontal="center" vertical="center"/>
    </xf>
    <xf numFmtId="166" fontId="9" fillId="3" borderId="0" xfId="0" applyNumberFormat="1" applyFont="1" applyFill="1" applyAlignment="1">
      <alignment horizontal="center" textRotation="90"/>
    </xf>
    <xf numFmtId="166" fontId="10" fillId="2" borderId="0" xfId="0" applyNumberFormat="1" applyFont="1" applyFill="1" applyBorder="1"/>
    <xf numFmtId="166" fontId="10" fillId="4" borderId="0" xfId="0" applyNumberFormat="1" applyFont="1" applyFill="1" applyBorder="1"/>
    <xf numFmtId="166" fontId="10" fillId="5" borderId="0" xfId="0" applyNumberFormat="1" applyFont="1" applyFill="1" applyBorder="1"/>
    <xf numFmtId="166" fontId="10" fillId="6" borderId="0" xfId="0" applyNumberFormat="1" applyFont="1" applyFill="1" applyBorder="1"/>
    <xf numFmtId="166" fontId="10" fillId="7" borderId="0" xfId="0" applyNumberFormat="1" applyFont="1" applyFill="1" applyBorder="1"/>
    <xf numFmtId="166" fontId="9" fillId="2" borderId="0" xfId="0" applyNumberFormat="1" applyFont="1" applyFill="1" applyBorder="1"/>
    <xf numFmtId="0" fontId="0" fillId="0" borderId="5" xfId="0" applyBorder="1" applyAlignment="1">
      <alignment horizontal="center"/>
    </xf>
    <xf numFmtId="4" fontId="4" fillId="2" borderId="7" xfId="0" applyNumberFormat="1" applyFont="1" applyFill="1" applyBorder="1" applyAlignment="1">
      <alignment horizontal="center"/>
    </xf>
    <xf numFmtId="43" fontId="4" fillId="2" borderId="7" xfId="0" applyNumberFormat="1" applyFont="1" applyFill="1" applyBorder="1" applyAlignment="1">
      <alignment horizontal="center"/>
    </xf>
    <xf numFmtId="165" fontId="4" fillId="2" borderId="7" xfId="0" applyNumberFormat="1" applyFont="1" applyFill="1" applyBorder="1" applyAlignment="1">
      <alignment horizontal="center"/>
    </xf>
    <xf numFmtId="43" fontId="4" fillId="2" borderId="7" xfId="2" applyNumberFormat="1" applyFont="1" applyFill="1" applyBorder="1" applyAlignment="1">
      <alignment horizontal="center"/>
    </xf>
    <xf numFmtId="0" fontId="4" fillId="8" borderId="0" xfId="0" applyFont="1" applyFill="1"/>
    <xf numFmtId="167" fontId="4" fillId="2" borderId="7" xfId="2" applyNumberFormat="1" applyFont="1" applyFill="1" applyBorder="1" applyAlignment="1">
      <alignment horizontal="center"/>
    </xf>
    <xf numFmtId="167" fontId="4" fillId="2" borderId="7" xfId="0" applyNumberFormat="1" applyFont="1" applyFill="1" applyBorder="1" applyAlignment="1">
      <alignment horizontal="center"/>
    </xf>
    <xf numFmtId="4" fontId="4" fillId="2" borderId="0" xfId="0" applyNumberFormat="1" applyFont="1" applyFill="1"/>
    <xf numFmtId="4" fontId="4" fillId="7" borderId="7" xfId="0" applyNumberFormat="1" applyFont="1" applyFill="1" applyBorder="1" applyAlignment="1">
      <alignment horizontal="center"/>
    </xf>
    <xf numFmtId="167" fontId="4" fillId="7" borderId="7" xfId="2" applyNumberFormat="1" applyFont="1" applyFill="1" applyBorder="1" applyAlignment="1">
      <alignment horizontal="center"/>
    </xf>
    <xf numFmtId="4" fontId="4" fillId="0" borderId="7" xfId="0" applyNumberFormat="1" applyFont="1" applyFill="1" applyBorder="1" applyAlignment="1">
      <alignment horizontal="center"/>
    </xf>
  </cellXfs>
  <cellStyles count="4">
    <cellStyle name="A3 297 x 420 mm" xfId="1"/>
    <cellStyle name="Comma" xfId="2" builtinId="3"/>
    <cellStyle name="Normal" xfId="0" builtinId="0"/>
    <cellStyle name="Normal 2" xfId="3"/>
  </cellStyles>
  <dxfs count="2">
    <dxf>
      <font>
        <color rgb="FF006100"/>
      </font>
      <fill>
        <patternFill>
          <bgColor rgb="FFC6EF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0Mercado%20y%20Regulacion/13.%20Facturacion%20Dx/7.%20Grupo%20CGE/3.%20Elecda/v2/2017-02-09%20Informe_facturacion_EMEL-SIC_0117_Ael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3.%20Cooprel/2017/01_ene/1.%20v1/FACTURACION%20COOPREL_ENERO%202017_AELA%20GENERACION_%20LIC2015_02_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20Mercado%20y%20Regulacion/13.%20Facturacion%20Dx/4.%20Grupo%20SAESA/2017/01_ene/1.%20V1/FACTAELALUZOENE1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4.%20Crell/2017/01_ene/1.%20v1/1701-CREL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0Mercado%20y%20Regulacion/13.%20Facturacion%20Dx/2.%20Analisis%20preliminares/3.%20Precios/2017-01-27%20Precios%20PPA%20Dx_AEL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20Mercado%20y%20Regulacion/13.%20Facturacion%20Dx/7.%20Grupo%20CGE/2.%20Conafe/2017/01_ene/2017-02-08%20Informe_facturacion_CONAFE_0117_Ael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2.%20Coopelan/2017/01_ene/1.%20V1/Prorrata%20suministro%20a%20facturar%20AELA%20GENERACION%20ENERO%202017_Aela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20Mercado%20y%20Regulacion/13.%20Facturacion%20Dx/4.%20Grupo%20SAESA/2017/01_ene/1.%20V1/FACTAELAFRONENE1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20Mercado%20y%20Regulacion/13.%20Facturacion%20Dx/4.%20Grupo%20SAESA/2017/01_ene/1.%20V1/FACTAELASAESENE1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1.%20Cordiner/2017/01_ene/1.%20v1/Prorratas_precios_valor%20factura_%20012017_Ael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20Mercado%20y%20Regulacion/13.%20Facturacion%20Dx/5.%20Grupo%20Chilquinta/2017/01_ene/v2/FC_ENE17_08022017_v1_ael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5.%20Copelec/2017/01_ene/1.%20V1/ENERO%201701-COPELEC_AEL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FACTURACION ENE17"/>
      <sheetName val="MONTOS A FACTURAR"/>
      <sheetName val="MONTO PENDIENTE"/>
    </sheetNames>
    <sheetDataSet>
      <sheetData sheetId="0"/>
      <sheetData sheetId="1">
        <row r="15">
          <cell r="L15">
            <v>51847.040102268802</v>
          </cell>
          <cell r="N15">
            <v>41.832000000000029</v>
          </cell>
        </row>
        <row r="29">
          <cell r="L29">
            <v>54364.329408632402</v>
          </cell>
        </row>
        <row r="42">
          <cell r="L42">
            <v>31762.948832232301</v>
          </cell>
          <cell r="M42">
            <v>248.175540711579</v>
          </cell>
          <cell r="O42">
            <v>6658.0552999999818</v>
          </cell>
        </row>
        <row r="83">
          <cell r="N83">
            <v>45.588999999999842</v>
          </cell>
        </row>
        <row r="84">
          <cell r="N84">
            <v>41.832000000000079</v>
          </cell>
        </row>
        <row r="85">
          <cell r="N85">
            <v>45.165999999999826</v>
          </cell>
        </row>
        <row r="86">
          <cell r="N86">
            <v>50.903999999999883</v>
          </cell>
        </row>
        <row r="191">
          <cell r="M191">
            <v>473.00101042734201</v>
          </cell>
          <cell r="O191">
            <v>7153.339600000003</v>
          </cell>
        </row>
        <row r="192">
          <cell r="M192">
            <v>60.800043983340601</v>
          </cell>
          <cell r="O192">
            <v>6658.0553</v>
          </cell>
        </row>
        <row r="193">
          <cell r="M193">
            <v>170.87001821534199</v>
          </cell>
          <cell r="O193">
            <v>7215.9473000000135</v>
          </cell>
        </row>
        <row r="194">
          <cell r="M194">
            <v>1.2773114641560901</v>
          </cell>
          <cell r="O194">
            <v>5171.0737000000081</v>
          </cell>
        </row>
        <row r="575">
          <cell r="L575">
            <v>462781.22232195002</v>
          </cell>
        </row>
        <row r="576">
          <cell r="L576">
            <v>33424.006346599126</v>
          </cell>
        </row>
        <row r="577">
          <cell r="L577">
            <v>97902.850686506703</v>
          </cell>
        </row>
        <row r="578">
          <cell r="L578">
            <v>596.93295624836196</v>
          </cell>
        </row>
      </sheetData>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LA UNION 52C5_ENE"/>
      <sheetName val="DATA PILMAIQUEN 52C2_ENE"/>
      <sheetName val="BALANCE ENERGIA 52C5 ENE"/>
      <sheetName val="BALANCE ENERGIA 52C2_ENE"/>
      <sheetName val="ENERGIAS PUNTO SUMINISTRO ENE"/>
      <sheetName val="MULTA ENERGIA REACTIVA"/>
      <sheetName val="ENERGIA15min"/>
      <sheetName val="FACTORES"/>
      <sheetName val="POTPTA"/>
      <sheetName val="CONTRATOS"/>
      <sheetName val="SALDO"/>
      <sheetName val="DISTPTOSUM"/>
      <sheetName val="RESULTADOS FACTURACION"/>
      <sheetName val="LIC2015_AELA GEN DICIEMB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55">
          <cell r="D55">
            <v>50877.101000000002</v>
          </cell>
          <cell r="G55">
            <v>59.997</v>
          </cell>
        </row>
        <row r="87">
          <cell r="D87">
            <v>39572.373999999996</v>
          </cell>
          <cell r="G87">
            <v>59.405000000000001</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uración Contratos"/>
    </sheetNames>
    <sheetDataSet>
      <sheetData sheetId="0">
        <row r="7">
          <cell r="D7">
            <v>57.132701016575709</v>
          </cell>
          <cell r="F7">
            <v>102</v>
          </cell>
          <cell r="G7">
            <v>5262.7282915332971</v>
          </cell>
        </row>
        <row r="10">
          <cell r="C10">
            <v>56471</v>
          </cell>
        </row>
        <row r="15">
          <cell r="D15">
            <v>57.701919808991775</v>
          </cell>
          <cell r="F15">
            <v>452</v>
          </cell>
          <cell r="G15">
            <v>5273.8369528346866</v>
          </cell>
        </row>
        <row r="18">
          <cell r="C18">
            <v>346237</v>
          </cell>
        </row>
        <row r="23">
          <cell r="D23">
            <v>58.576830175112768</v>
          </cell>
          <cell r="F23">
            <v>64</v>
          </cell>
          <cell r="G23">
            <v>5353.8193142046912</v>
          </cell>
        </row>
        <row r="26">
          <cell r="C26">
            <v>54309</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DO1"/>
      <sheetName val="PRECIOS"/>
      <sheetName val="RESULTADOS"/>
      <sheetName val="FACTORES"/>
      <sheetName val="ENERGIA15min"/>
      <sheetName val="POTHP"/>
      <sheetName val="CONTRATOS"/>
      <sheetName val="SALDO"/>
      <sheetName val="DISTCONT"/>
      <sheetName val="DISTPTOSUM"/>
      <sheetName val="PRORRATA"/>
      <sheetName val="CDEC-A"/>
      <sheetName val="CDEC-B"/>
      <sheetName val="Cdec-C"/>
      <sheetName val="CDEC-D"/>
    </sheetNames>
    <sheetDataSet>
      <sheetData sheetId="0"/>
      <sheetData sheetId="1">
        <row r="31">
          <cell r="E31">
            <v>60.905999999999999</v>
          </cell>
          <cell r="F31">
            <v>5566.7142999999996</v>
          </cell>
        </row>
        <row r="38">
          <cell r="E38">
            <v>59.997</v>
          </cell>
          <cell r="F38">
            <v>5483.57</v>
          </cell>
        </row>
      </sheetData>
      <sheetData sheetId="2">
        <row r="35">
          <cell r="E35">
            <v>1155.6365293793533</v>
          </cell>
          <cell r="H35">
            <v>9127.2860000000001</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ios"/>
      <sheetName val="PCompra"/>
      <sheetName val="Pnudo Abril16"/>
      <sheetName val="CPI"/>
    </sheetNames>
    <sheetDataSet>
      <sheetData sheetId="0">
        <row r="9">
          <cell r="B9" t="str">
            <v>Diego de Almagro 220</v>
          </cell>
          <cell r="C9">
            <v>0.78149999999999997</v>
          </cell>
          <cell r="D9">
            <v>1.1802999999999999</v>
          </cell>
          <cell r="E9">
            <v>63.006999999999998</v>
          </cell>
          <cell r="F9">
            <v>10.0284</v>
          </cell>
          <cell r="G9">
            <v>41.832000000000001</v>
          </cell>
          <cell r="H9">
            <v>6658.0553</v>
          </cell>
        </row>
        <row r="10">
          <cell r="B10" t="str">
            <v>Cardones 220</v>
          </cell>
          <cell r="C10">
            <v>0.85170000000000001</v>
          </cell>
          <cell r="D10">
            <v>1.2681</v>
          </cell>
          <cell r="E10">
            <v>68.667000000000002</v>
          </cell>
          <cell r="F10">
            <v>10.7744</v>
          </cell>
          <cell r="G10">
            <v>45.588999999999999</v>
          </cell>
          <cell r="H10">
            <v>7153.3396000000002</v>
          </cell>
        </row>
        <row r="11">
          <cell r="B11" t="str">
            <v>Maitencillo 220</v>
          </cell>
          <cell r="C11">
            <v>0.84379999999999999</v>
          </cell>
          <cell r="D11">
            <v>1.2791999999999999</v>
          </cell>
          <cell r="E11">
            <v>68.03</v>
          </cell>
          <cell r="F11">
            <v>10.8687</v>
          </cell>
          <cell r="G11">
            <v>45.165999999999997</v>
          </cell>
          <cell r="H11">
            <v>7215.9472999999998</v>
          </cell>
        </row>
        <row r="12">
          <cell r="B12" t="str">
            <v>Pan de Azucar 220</v>
          </cell>
          <cell r="C12">
            <v>0.95099999999999996</v>
          </cell>
          <cell r="D12">
            <v>0.91669999999999996</v>
          </cell>
          <cell r="E12">
            <v>76.673000000000002</v>
          </cell>
          <cell r="F12">
            <v>7.7887000000000004</v>
          </cell>
          <cell r="G12">
            <v>50.905000000000001</v>
          </cell>
          <cell r="H12">
            <v>5171.0736999999999</v>
          </cell>
        </row>
        <row r="13">
          <cell r="B13" t="str">
            <v>Nogales 220</v>
          </cell>
          <cell r="C13">
            <v>0.99980000000000002</v>
          </cell>
          <cell r="D13">
            <v>0.99439999999999995</v>
          </cell>
          <cell r="E13">
            <v>80.606999999999999</v>
          </cell>
          <cell r="F13">
            <v>8.4489000000000001</v>
          </cell>
          <cell r="G13">
            <v>53.517000000000003</v>
          </cell>
          <cell r="H13">
            <v>5609.3936999999996</v>
          </cell>
        </row>
        <row r="14">
          <cell r="B14" t="str">
            <v>Quillota 220</v>
          </cell>
          <cell r="C14">
            <v>1.0096000000000001</v>
          </cell>
          <cell r="D14">
            <v>1.0032000000000001</v>
          </cell>
          <cell r="E14">
            <v>81.397000000000006</v>
          </cell>
          <cell r="F14">
            <v>8.5236000000000001</v>
          </cell>
          <cell r="G14">
            <v>54.040999999999997</v>
          </cell>
          <cell r="H14">
            <v>5658.9885000000004</v>
          </cell>
        </row>
        <row r="15">
          <cell r="B15" t="str">
            <v>Los Vilos 220</v>
          </cell>
          <cell r="C15">
            <v>0.98729999999999996</v>
          </cell>
          <cell r="D15">
            <v>0.97430000000000005</v>
          </cell>
          <cell r="E15">
            <v>79.599999999999994</v>
          </cell>
          <cell r="F15">
            <v>8.2781000000000002</v>
          </cell>
          <cell r="G15">
            <v>52.847999999999999</v>
          </cell>
          <cell r="H15">
            <v>5495.9961999999996</v>
          </cell>
        </row>
        <row r="16">
          <cell r="B16" t="str">
            <v>Charrua 220</v>
          </cell>
          <cell r="C16">
            <v>0.92979999999999996</v>
          </cell>
          <cell r="D16">
            <v>0.89980000000000004</v>
          </cell>
          <cell r="E16">
            <v>74.963999999999999</v>
          </cell>
          <cell r="F16">
            <v>7.6451000000000002</v>
          </cell>
          <cell r="G16">
            <v>49.77</v>
          </cell>
          <cell r="H16">
            <v>5075.7348000000002</v>
          </cell>
        </row>
        <row r="17">
          <cell r="B17" t="str">
            <v>Temuco 220</v>
          </cell>
          <cell r="C17">
            <v>0.95620000000000005</v>
          </cell>
          <cell r="D17">
            <v>0.91920000000000002</v>
          </cell>
          <cell r="E17">
            <v>77.091999999999999</v>
          </cell>
          <cell r="F17">
            <v>7.8098999999999998</v>
          </cell>
          <cell r="G17">
            <v>51.183</v>
          </cell>
          <cell r="H17">
            <v>5185.1487999999999</v>
          </cell>
        </row>
        <row r="18">
          <cell r="B18" t="str">
            <v>Hualpen 220</v>
          </cell>
          <cell r="C18">
            <v>0.9234</v>
          </cell>
          <cell r="D18">
            <v>0.89259999999999995</v>
          </cell>
          <cell r="E18">
            <v>74.447999999999993</v>
          </cell>
          <cell r="F18">
            <v>7.5838999999999999</v>
          </cell>
          <cell r="G18">
            <v>49.427999999999997</v>
          </cell>
          <cell r="H18">
            <v>5035.1028999999999</v>
          </cell>
        </row>
        <row r="19">
          <cell r="B19" t="str">
            <v>Lagunilla 220</v>
          </cell>
          <cell r="C19">
            <v>0.9194</v>
          </cell>
          <cell r="D19">
            <v>0.8952</v>
          </cell>
          <cell r="E19">
            <v>74.125</v>
          </cell>
          <cell r="F19">
            <v>7.6059999999999999</v>
          </cell>
          <cell r="G19">
            <v>49.213000000000001</v>
          </cell>
          <cell r="H19">
            <v>5049.7754999999997</v>
          </cell>
        </row>
        <row r="20">
          <cell r="B20" t="str">
            <v>Puerto Montt 220</v>
          </cell>
          <cell r="C20">
            <v>1.1113999999999999</v>
          </cell>
          <cell r="D20">
            <v>0.96389999999999998</v>
          </cell>
          <cell r="E20">
            <v>89.605000000000004</v>
          </cell>
          <cell r="F20">
            <v>8.1897000000000002</v>
          </cell>
          <cell r="G20">
            <v>59.491</v>
          </cell>
          <cell r="H20">
            <v>5437.3055999999997</v>
          </cell>
        </row>
        <row r="21">
          <cell r="B21" t="str">
            <v>Valdivia 220</v>
          </cell>
          <cell r="C21">
            <v>1.0840000000000001</v>
          </cell>
          <cell r="D21">
            <v>0.94750000000000001</v>
          </cell>
          <cell r="E21">
            <v>87.396000000000001</v>
          </cell>
          <cell r="F21">
            <v>8.0503999999999998</v>
          </cell>
          <cell r="G21">
            <v>58.024000000000001</v>
          </cell>
          <cell r="H21">
            <v>5344.8216000000002</v>
          </cell>
        </row>
        <row r="22">
          <cell r="B22" t="str">
            <v>Ciruelos 220</v>
          </cell>
          <cell r="C22">
            <v>1.0794999999999999</v>
          </cell>
          <cell r="D22">
            <v>0.95240000000000002</v>
          </cell>
          <cell r="E22">
            <v>87.033000000000001</v>
          </cell>
          <cell r="F22">
            <v>8.0920000000000005</v>
          </cell>
          <cell r="G22">
            <v>57.783000000000001</v>
          </cell>
          <cell r="H22">
            <v>5372.4405999999999</v>
          </cell>
        </row>
        <row r="23">
          <cell r="B23" t="str">
            <v>Barro Blanco 220</v>
          </cell>
          <cell r="C23">
            <v>1.0948</v>
          </cell>
          <cell r="D23">
            <v>0.94950000000000001</v>
          </cell>
          <cell r="E23">
            <v>88.266999999999996</v>
          </cell>
          <cell r="F23">
            <v>8.0673999999999992</v>
          </cell>
          <cell r="G23">
            <v>58.601999999999997</v>
          </cell>
          <cell r="H23">
            <v>5356.1081999999997</v>
          </cell>
        </row>
        <row r="24">
          <cell r="B24" t="str">
            <v>Ancoa 220</v>
          </cell>
          <cell r="C24">
            <v>0.9859</v>
          </cell>
          <cell r="D24">
            <v>0.97619999999999996</v>
          </cell>
          <cell r="E24">
            <v>79.486999999999995</v>
          </cell>
          <cell r="F24">
            <v>8.2942</v>
          </cell>
          <cell r="G24">
            <v>52.773000000000003</v>
          </cell>
          <cell r="H24">
            <v>5506.6853000000001</v>
          </cell>
        </row>
        <row r="25">
          <cell r="B25" t="str">
            <v>Itahue 220</v>
          </cell>
          <cell r="C25">
            <v>0.99739999999999995</v>
          </cell>
          <cell r="D25">
            <v>0.98580000000000001</v>
          </cell>
          <cell r="E25">
            <v>80.414000000000001</v>
          </cell>
          <cell r="F25">
            <v>8.3757999999999999</v>
          </cell>
          <cell r="G25">
            <v>53.387999999999998</v>
          </cell>
          <cell r="H25">
            <v>5560.8611000000001</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FACTURACION ENE17"/>
      <sheetName val="MONTOS A FACTURAR"/>
      <sheetName val="MONTOS PENDIENTES"/>
    </sheetNames>
    <sheetDataSet>
      <sheetData sheetId="0"/>
      <sheetData sheetId="1">
        <row r="160">
          <cell r="M160">
            <v>15543.4674364844</v>
          </cell>
          <cell r="N160">
            <v>52.846999999999952</v>
          </cell>
          <cell r="O160">
            <v>5495.9962000000005</v>
          </cell>
        </row>
        <row r="161">
          <cell r="M161">
            <v>2289.9642872536801</v>
          </cell>
          <cell r="N161">
            <v>45.16600000000016</v>
          </cell>
          <cell r="O161">
            <v>7215.9472999999925</v>
          </cell>
        </row>
        <row r="162">
          <cell r="M162">
            <v>709.03255198409704</v>
          </cell>
          <cell r="N162">
            <v>53.516999999999939</v>
          </cell>
          <cell r="O162">
            <v>5609.3937000000051</v>
          </cell>
        </row>
        <row r="163">
          <cell r="M163">
            <v>46193.709490046298</v>
          </cell>
          <cell r="N163">
            <v>50.904000000000018</v>
          </cell>
          <cell r="O163">
            <v>5171.0737000000036</v>
          </cell>
        </row>
        <row r="164">
          <cell r="M164">
            <v>22400.062154625601</v>
          </cell>
          <cell r="N164">
            <v>54.041000000000125</v>
          </cell>
          <cell r="O164">
            <v>5659.0549000000192</v>
          </cell>
        </row>
        <row r="168">
          <cell r="L168">
            <v>11998621.785315331</v>
          </cell>
        </row>
        <row r="169">
          <cell r="L169">
            <v>1067958.0626805229</v>
          </cell>
        </row>
        <row r="170">
          <cell r="L170">
            <v>321295.90894427849</v>
          </cell>
        </row>
        <row r="171">
          <cell r="L171">
            <v>28526603.91146813</v>
          </cell>
        </row>
        <row r="172">
          <cell r="L172">
            <v>11059787.72653226</v>
          </cell>
        </row>
      </sheetData>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Consumos"/>
      <sheetName val="Factores"/>
      <sheetName val="Dda max 52"/>
    </sheetNames>
    <sheetDataSet>
      <sheetData sheetId="0">
        <row r="13">
          <cell r="C13">
            <v>49.77</v>
          </cell>
          <cell r="D13">
            <v>1102884.3726599999</v>
          </cell>
        </row>
        <row r="14">
          <cell r="C14">
            <v>49.427999999999997</v>
          </cell>
          <cell r="D14">
            <v>9682.5714100000005</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uración Contratos"/>
    </sheetNames>
    <sheetDataSet>
      <sheetData sheetId="0">
        <row r="7">
          <cell r="D7">
            <v>49.005521591524065</v>
          </cell>
          <cell r="G7">
            <v>4997.7867194951559</v>
          </cell>
        </row>
        <row r="10">
          <cell r="C10">
            <v>1525781.4799492494</v>
          </cell>
          <cell r="F10">
            <v>2280.010841289456</v>
          </cell>
        </row>
        <row r="15">
          <cell r="D15">
            <v>50.396945306318905</v>
          </cell>
          <cell r="G15">
            <v>5105.5407341186346</v>
          </cell>
        </row>
        <row r="18">
          <cell r="C18">
            <v>1026281.2054181951</v>
          </cell>
          <cell r="F18">
            <v>1772.6873224263397</v>
          </cell>
        </row>
        <row r="23">
          <cell r="D23">
            <v>48.668206751573798</v>
          </cell>
          <cell r="G23">
            <v>4957.7955388101536</v>
          </cell>
        </row>
        <row r="26">
          <cell r="C26">
            <v>21209.39523010618</v>
          </cell>
          <cell r="F26">
            <v>34.388834322163156</v>
          </cell>
        </row>
        <row r="31">
          <cell r="D31">
            <v>48.457384976604892</v>
          </cell>
          <cell r="G31">
            <v>4972.23679850196</v>
          </cell>
        </row>
        <row r="34">
          <cell r="C34">
            <v>619249.13833723019</v>
          </cell>
          <cell r="F34">
            <v>1145.4161315633739</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uración Contratos"/>
    </sheetNames>
    <sheetDataSet>
      <sheetData sheetId="0">
        <row r="7">
          <cell r="D7">
            <v>57.132701016575709</v>
          </cell>
          <cell r="F7">
            <v>1065</v>
          </cell>
          <cell r="G7">
            <v>5262.7282915332971</v>
          </cell>
        </row>
        <row r="9">
          <cell r="C9">
            <v>394439</v>
          </cell>
        </row>
        <row r="14">
          <cell r="D14">
            <v>57.701919808991775</v>
          </cell>
          <cell r="F14">
            <v>742</v>
          </cell>
          <cell r="G14">
            <v>5273.8369528346866</v>
          </cell>
        </row>
        <row r="16">
          <cell r="C16">
            <v>317975</v>
          </cell>
        </row>
        <row r="21">
          <cell r="D21">
            <v>58.576830175112768</v>
          </cell>
          <cell r="F21">
            <v>1832</v>
          </cell>
          <cell r="G21">
            <v>5353.8193142046912</v>
          </cell>
        </row>
        <row r="23">
          <cell r="C23">
            <v>949591</v>
          </cell>
        </row>
        <row r="28">
          <cell r="D28">
            <v>49.005521591524065</v>
          </cell>
          <cell r="F28">
            <v>8</v>
          </cell>
          <cell r="G28">
            <v>4997.7867194951559</v>
          </cell>
        </row>
        <row r="30">
          <cell r="C30">
            <v>3394</v>
          </cell>
        </row>
        <row r="35">
          <cell r="D35">
            <v>50.396945306318905</v>
          </cell>
          <cell r="F35">
            <v>80</v>
          </cell>
          <cell r="G35">
            <v>5105.5407341186346</v>
          </cell>
        </row>
        <row r="37">
          <cell r="C37">
            <v>32591</v>
          </cell>
        </row>
        <row r="42">
          <cell r="D42">
            <v>56.895526519735668</v>
          </cell>
          <cell r="F42">
            <v>47</v>
          </cell>
          <cell r="G42">
            <v>5289.9445117217019</v>
          </cell>
        </row>
        <row r="44">
          <cell r="C44">
            <v>15009</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Custom"/>
      <sheetName val="|PRIVATE|Template"/>
      <sheetName val="|PRIVATE|Datasheets"/>
      <sheetName val="L2006 Endesa"/>
      <sheetName val="L2006 Colbún BB"/>
      <sheetName val="L2006 Colbún BV"/>
      <sheetName val="L2013-01 Endesa"/>
      <sheetName val="L2013-01 Panguipulli"/>
      <sheetName val="L2013-03 Endesa"/>
      <sheetName val="L2013-03 2 Carén 1-A"/>
      <sheetName val="L2013-03 2 ERNC-1  1-A"/>
      <sheetName val="L2013-03 2 Chungungo 1-B"/>
      <sheetName val="L2013-03 2 Carén 1-B"/>
      <sheetName val="L2013-03 2 ERNC-1  1-B"/>
      <sheetName val="L2013-03 2 El Morado 1-B"/>
      <sheetName val="L2013-03 2 SPV P4 1-B"/>
      <sheetName val="L2013-03 2 Carén 1-C"/>
      <sheetName val="L2013-03 2 ERNC-1  1-C"/>
      <sheetName val="L2013-03 2 San Juan 2A"/>
      <sheetName val="L2013-03 2 Pelumpen 2- B"/>
      <sheetName val="L2013-03 2 Santiago Solar 2-B"/>
      <sheetName val="L2013-03 2 San Juan 2-C"/>
      <sheetName val="L2013-03 2 Acciona Energia 3"/>
      <sheetName val="L2013-03-2 E-CL S.A. 3"/>
      <sheetName val="L2013_03 2 Caren S.A. 3"/>
      <sheetName val="L2013-03 2 San Juan SpA 3"/>
      <sheetName val="L2013-03 2 El Campesino 4"/>
      <sheetName val="L2013-03 2 Norvid S.A. 4"/>
      <sheetName val="L2013-03 2 Abengoa S.A. 4"/>
      <sheetName val="L2015_02 Aela Generación 4-A"/>
      <sheetName val="L2015_02 Consorcio Abengoa 4-A"/>
      <sheetName val="L2015Ibereolica Cabo Leones 4-A"/>
      <sheetName val="L2015_02 SCB II SpA 4-B"/>
      <sheetName val="L2015-02 Aela Generación 4-B"/>
      <sheetName val="L2015_02 Amunche Solar 4-B"/>
      <sheetName val="L2015_02 Aela Generación 4-C"/>
      <sheetName val="L2015_02 Consorcio Abengoa 4-C"/>
      <sheetName val="L2015_02 Ibereolica Cabo Leones"/>
      <sheetName val="PRORRATA_Precios"/>
      <sheetName val="Hoja8"/>
      <sheetName val="Hoja15"/>
      <sheetName val="Don Pablo"/>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36">
          <cell r="G36">
            <v>15</v>
          </cell>
          <cell r="H36">
            <v>119</v>
          </cell>
          <cell r="L36">
            <v>51.183</v>
          </cell>
          <cell r="M36">
            <v>5185.1487999999999</v>
          </cell>
          <cell r="N36">
            <v>49.77</v>
          </cell>
          <cell r="O36">
            <v>5075.7348000000002</v>
          </cell>
        </row>
        <row r="41">
          <cell r="C41">
            <v>45742.555167615043</v>
          </cell>
          <cell r="D41">
            <v>374335.54106132092</v>
          </cell>
        </row>
      </sheetData>
      <sheetData sheetId="39"/>
      <sheetData sheetId="40"/>
      <sheetData sheetId="41"/>
      <sheetData sheetId="4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COMPRAS"/>
      <sheetName val="R2"/>
      <sheetName val="R"/>
      <sheetName val="EL (CHQE)"/>
      <sheetName val="EL (EDECSA)"/>
      <sheetName val="EL (LITORAL)"/>
      <sheetName val="EL (LINARES)"/>
      <sheetName val="EL (PARRAL)"/>
      <sheetName val="F"/>
      <sheetName val="PLICI"/>
      <sheetName val="ICNE"/>
      <sheetName val="POT"/>
      <sheetName val="Fp"/>
      <sheetName val="B2017"/>
    </sheetNames>
    <sheetDataSet>
      <sheetData sheetId="0"/>
      <sheetData sheetId="1">
        <row r="648">
          <cell r="G648">
            <v>325445.6606794023</v>
          </cell>
          <cell r="H648">
            <v>59.897640159155387</v>
          </cell>
          <cell r="K648">
            <v>53.432000000000002</v>
          </cell>
          <cell r="L648">
            <v>5629.27</v>
          </cell>
        </row>
        <row r="649">
          <cell r="G649">
            <v>268455.36608186871</v>
          </cell>
          <cell r="H649">
            <v>50.506737909198741</v>
          </cell>
          <cell r="K649">
            <v>57.701000000000001</v>
          </cell>
          <cell r="L649">
            <v>6571.95</v>
          </cell>
        </row>
        <row r="650">
          <cell r="G650">
            <v>113071.61077209396</v>
          </cell>
          <cell r="H650">
            <v>20.271160435325342</v>
          </cell>
          <cell r="K650">
            <v>52.86399999999999</v>
          </cell>
          <cell r="L650">
            <v>5599.17</v>
          </cell>
        </row>
        <row r="651">
          <cell r="G651">
            <v>34583.273473816123</v>
          </cell>
          <cell r="H651">
            <v>3.4810304751025245</v>
          </cell>
          <cell r="K651">
            <v>53.432000000000002</v>
          </cell>
          <cell r="L651">
            <v>5629.27</v>
          </cell>
        </row>
        <row r="652">
          <cell r="G652">
            <v>79679.37416484108</v>
          </cell>
          <cell r="H652">
            <v>8.1091981438353553</v>
          </cell>
          <cell r="K652">
            <v>57.700999999999993</v>
          </cell>
          <cell r="L652">
            <v>6571.95</v>
          </cell>
        </row>
        <row r="653">
          <cell r="G653">
            <v>26091.779150101836</v>
          </cell>
          <cell r="H653">
            <v>2.711805919842599</v>
          </cell>
          <cell r="K653">
            <v>52.86399999999999</v>
          </cell>
          <cell r="L653">
            <v>5599.17</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S"/>
      <sheetName val="FACTORES"/>
      <sheetName val="ENERGIA15min"/>
      <sheetName val="POTHP"/>
      <sheetName val="CONTRATOS"/>
      <sheetName val="SALDO"/>
      <sheetName val="DISTCONT"/>
      <sheetName val="DISTPTOSUM"/>
      <sheetName val="PRORRATA"/>
    </sheetNames>
    <sheetDataSet>
      <sheetData sheetId="0">
        <row r="38">
          <cell r="C38">
            <v>49.77</v>
          </cell>
          <cell r="D38">
            <v>2874271.2630000003</v>
          </cell>
        </row>
        <row r="39">
          <cell r="C39">
            <v>53.387999999999998</v>
          </cell>
          <cell r="D39">
            <v>190295.31677999999</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3:AI55"/>
  <sheetViews>
    <sheetView topLeftCell="A13" zoomScale="70" zoomScaleNormal="70" workbookViewId="0">
      <selection activeCell="AG50" sqref="AG50"/>
    </sheetView>
  </sheetViews>
  <sheetFormatPr defaultRowHeight="12.75" x14ac:dyDescent="0.2"/>
  <cols>
    <col min="3" max="3" width="15.85546875" bestFit="1" customWidth="1"/>
    <col min="4" max="4" width="16.42578125" bestFit="1" customWidth="1"/>
    <col min="5" max="6" width="9.7109375" bestFit="1" customWidth="1"/>
    <col min="7" max="7" width="9.28515625" bestFit="1" customWidth="1"/>
    <col min="8" max="8" width="11.140625" bestFit="1" customWidth="1"/>
    <col min="9" max="9" width="8.28515625" bestFit="1" customWidth="1"/>
    <col min="10" max="10" width="9.28515625" bestFit="1" customWidth="1"/>
    <col min="11" max="11" width="8.7109375" bestFit="1" customWidth="1"/>
    <col min="12" max="13" width="9.7109375" bestFit="1" customWidth="1"/>
    <col min="14" max="14" width="11.7109375" bestFit="1" customWidth="1"/>
    <col min="15" max="15" width="10.7109375" bestFit="1" customWidth="1"/>
    <col min="16" max="16" width="9.28515625" bestFit="1" customWidth="1"/>
    <col min="17" max="17" width="12.140625" bestFit="1" customWidth="1"/>
    <col min="18" max="18" width="4.5703125" bestFit="1" customWidth="1"/>
    <col min="19" max="19" width="10.7109375" bestFit="1" customWidth="1"/>
    <col min="20" max="20" width="11.7109375" bestFit="1" customWidth="1"/>
    <col min="21" max="21" width="10.7109375" bestFit="1" customWidth="1"/>
    <col min="22" max="22" width="9.7109375" bestFit="1" customWidth="1"/>
    <col min="32" max="32" width="20.5703125" bestFit="1" customWidth="1"/>
  </cols>
  <sheetData>
    <row r="3" spans="3:22" x14ac:dyDescent="0.2">
      <c r="C3" s="53" t="s">
        <v>994</v>
      </c>
      <c r="D3" s="54"/>
      <c r="E3" s="54">
        <v>360028.9341532184</v>
      </c>
      <c r="F3" s="54">
        <v>716244.73752937943</v>
      </c>
      <c r="G3" s="54">
        <v>462781.22232195002</v>
      </c>
      <c r="H3" s="54">
        <v>5900208.4110235739</v>
      </c>
      <c r="I3" s="54">
        <v>15009</v>
      </c>
      <c r="J3" s="54">
        <v>171398.32468973263</v>
      </c>
      <c r="K3" s="54">
        <v>30891.966640106184</v>
      </c>
      <c r="L3" s="54">
        <v>329458.70670219581</v>
      </c>
      <c r="M3" s="54">
        <v>619249.13833723019</v>
      </c>
      <c r="N3" s="54">
        <v>11998621.785315331</v>
      </c>
      <c r="O3" s="54">
        <v>1165860.9133670295</v>
      </c>
      <c r="P3" s="54">
        <v>321295.90894427849</v>
      </c>
      <c r="Q3" s="54">
        <v>28527200.844424378</v>
      </c>
      <c r="R3" s="54">
        <v>0</v>
      </c>
      <c r="S3" s="54">
        <v>1013027.286</v>
      </c>
      <c r="T3" s="54">
        <v>11059787.72653226</v>
      </c>
      <c r="U3" s="54">
        <v>1433207.7464795162</v>
      </c>
      <c r="V3" s="54">
        <v>490482.37400000001</v>
      </c>
    </row>
    <row r="4" spans="3:22" ht="98.25" x14ac:dyDescent="0.2">
      <c r="C4" s="55">
        <v>64614755.026460178</v>
      </c>
      <c r="D4" s="56" t="s">
        <v>966</v>
      </c>
      <c r="E4" s="56" t="s">
        <v>41</v>
      </c>
      <c r="F4" s="56" t="s">
        <v>64</v>
      </c>
      <c r="G4" s="56" t="s">
        <v>37</v>
      </c>
      <c r="H4" s="56" t="s">
        <v>967</v>
      </c>
      <c r="I4" s="56" t="s">
        <v>968</v>
      </c>
      <c r="J4" s="56" t="s">
        <v>33</v>
      </c>
      <c r="K4" s="56" t="s">
        <v>969</v>
      </c>
      <c r="L4" s="56" t="s">
        <v>853</v>
      </c>
      <c r="M4" s="56" t="s">
        <v>970</v>
      </c>
      <c r="N4" s="56" t="s">
        <v>971</v>
      </c>
      <c r="O4" s="56" t="s">
        <v>38</v>
      </c>
      <c r="P4" s="56" t="s">
        <v>972</v>
      </c>
      <c r="Q4" s="56" t="s">
        <v>973</v>
      </c>
      <c r="R4" s="56" t="s">
        <v>24</v>
      </c>
      <c r="S4" s="56" t="s">
        <v>67</v>
      </c>
      <c r="T4" s="56" t="s">
        <v>25</v>
      </c>
      <c r="U4" s="56" t="s">
        <v>58</v>
      </c>
      <c r="V4" s="56" t="s">
        <v>59</v>
      </c>
    </row>
    <row r="5" spans="3:22" x14ac:dyDescent="0.2">
      <c r="C5" s="54">
        <v>137974.31834313349</v>
      </c>
      <c r="D5" s="54" t="s">
        <v>974</v>
      </c>
      <c r="E5" s="57"/>
      <c r="F5" s="57"/>
      <c r="G5" s="57"/>
      <c r="H5" s="57"/>
      <c r="I5" s="57"/>
      <c r="J5" s="58">
        <v>137974.31834313349</v>
      </c>
      <c r="K5" s="57"/>
      <c r="L5" s="57"/>
      <c r="M5" s="57"/>
      <c r="N5" s="57"/>
      <c r="O5" s="57"/>
      <c r="P5" s="57"/>
      <c r="Q5" s="57"/>
      <c r="R5" s="57"/>
      <c r="S5" s="57"/>
      <c r="T5" s="57"/>
      <c r="U5" s="57"/>
      <c r="V5" s="57"/>
    </row>
    <row r="6" spans="3:22" x14ac:dyDescent="0.2">
      <c r="C6" s="54">
        <v>594705.01231130422</v>
      </c>
      <c r="D6" s="54" t="s">
        <v>36</v>
      </c>
      <c r="E6" s="57"/>
      <c r="F6" s="57"/>
      <c r="G6" s="58">
        <v>462781.22232195002</v>
      </c>
      <c r="H6" s="57"/>
      <c r="I6" s="57"/>
      <c r="J6" s="58">
        <v>33424.006346599126</v>
      </c>
      <c r="K6" s="57"/>
      <c r="L6" s="57"/>
      <c r="M6" s="57"/>
      <c r="N6" s="57"/>
      <c r="O6" s="58">
        <v>97902.850686506703</v>
      </c>
      <c r="P6" s="57"/>
      <c r="Q6" s="58">
        <v>596.93295624836196</v>
      </c>
      <c r="R6" s="57"/>
      <c r="S6" s="57"/>
      <c r="T6" s="57"/>
      <c r="U6" s="57"/>
      <c r="V6" s="57"/>
    </row>
    <row r="7" spans="3:22" x14ac:dyDescent="0.2">
      <c r="C7" s="54">
        <v>52974267.394940518</v>
      </c>
      <c r="D7" s="54" t="s">
        <v>975</v>
      </c>
      <c r="E7" s="57"/>
      <c r="F7" s="57"/>
      <c r="G7" s="57"/>
      <c r="H7" s="57"/>
      <c r="I7" s="57"/>
      <c r="J7" s="57"/>
      <c r="K7" s="57"/>
      <c r="L7" s="57"/>
      <c r="M7" s="57"/>
      <c r="N7" s="58">
        <v>11998621.785315331</v>
      </c>
      <c r="O7" s="58">
        <v>1067958.0626805229</v>
      </c>
      <c r="P7" s="58">
        <v>321295.90894427849</v>
      </c>
      <c r="Q7" s="58">
        <v>28526603.91146813</v>
      </c>
      <c r="R7" s="57"/>
      <c r="S7" s="57"/>
      <c r="T7" s="58">
        <v>11059787.72653226</v>
      </c>
      <c r="U7" s="57"/>
      <c r="V7" s="57"/>
    </row>
    <row r="8" spans="3:22" x14ac:dyDescent="0.2">
      <c r="C8" s="54">
        <v>1112566.94407</v>
      </c>
      <c r="D8" s="54" t="s">
        <v>62</v>
      </c>
      <c r="E8" s="57"/>
      <c r="F8" s="57"/>
      <c r="G8" s="57"/>
      <c r="H8" s="58">
        <v>1102884.3726599999</v>
      </c>
      <c r="I8" s="57"/>
      <c r="J8" s="57"/>
      <c r="K8" s="59">
        <v>9682.5714100000005</v>
      </c>
      <c r="L8" s="57"/>
      <c r="M8" s="57"/>
      <c r="N8" s="57"/>
      <c r="O8" s="57"/>
      <c r="P8" s="57"/>
      <c r="Q8" s="57"/>
      <c r="R8" s="57"/>
      <c r="S8" s="57"/>
      <c r="T8" s="57"/>
      <c r="U8" s="57"/>
      <c r="V8" s="57"/>
    </row>
    <row r="9" spans="3:22" x14ac:dyDescent="0.2">
      <c r="C9" s="54">
        <v>1038529.2413764609</v>
      </c>
      <c r="D9" s="54" t="s">
        <v>976</v>
      </c>
      <c r="E9" s="57"/>
      <c r="F9" s="57"/>
      <c r="G9" s="57"/>
      <c r="H9" s="58">
        <v>489808.8487238505</v>
      </c>
      <c r="I9" s="57"/>
      <c r="J9" s="57"/>
      <c r="K9" s="58">
        <v>7318.9932832334625</v>
      </c>
      <c r="L9" s="57"/>
      <c r="M9" s="58">
        <v>207644.82891990757</v>
      </c>
      <c r="N9" s="57"/>
      <c r="O9" s="57"/>
      <c r="P9" s="57"/>
      <c r="Q9" s="57"/>
      <c r="R9" s="57"/>
      <c r="S9" s="57"/>
      <c r="T9" s="57"/>
      <c r="U9" s="58">
        <v>333756.57044946926</v>
      </c>
      <c r="V9" s="57"/>
    </row>
    <row r="10" spans="3:22" x14ac:dyDescent="0.2">
      <c r="C10" s="54">
        <v>1390676.0562805603</v>
      </c>
      <c r="D10" s="54" t="s">
        <v>977</v>
      </c>
      <c r="E10" s="57"/>
      <c r="F10" s="57"/>
      <c r="G10" s="57"/>
      <c r="H10" s="58">
        <v>669407.34779131634</v>
      </c>
      <c r="I10" s="57"/>
      <c r="J10" s="57"/>
      <c r="K10" s="58">
        <v>9101.5919059024382</v>
      </c>
      <c r="L10" s="57"/>
      <c r="M10" s="58">
        <v>262366.64674951654</v>
      </c>
      <c r="N10" s="57"/>
      <c r="O10" s="57"/>
      <c r="P10" s="57"/>
      <c r="Q10" s="57"/>
      <c r="R10" s="57"/>
      <c r="S10" s="57"/>
      <c r="T10" s="57"/>
      <c r="U10" s="58">
        <v>449800.46983382496</v>
      </c>
      <c r="V10" s="57"/>
    </row>
    <row r="11" spans="3:22" x14ac:dyDescent="0.2">
      <c r="C11" s="54">
        <v>763315.92127775983</v>
      </c>
      <c r="D11" s="54" t="s">
        <v>978</v>
      </c>
      <c r="E11" s="57"/>
      <c r="F11" s="57"/>
      <c r="G11" s="57"/>
      <c r="H11" s="58">
        <v>366565.28343408264</v>
      </c>
      <c r="I11" s="57"/>
      <c r="J11" s="57"/>
      <c r="K11" s="58">
        <v>4788.8100409702802</v>
      </c>
      <c r="L11" s="57"/>
      <c r="M11" s="58">
        <v>149237.66266780609</v>
      </c>
      <c r="N11" s="57"/>
      <c r="O11" s="57"/>
      <c r="P11" s="57"/>
      <c r="Q11" s="57"/>
      <c r="R11" s="57"/>
      <c r="S11" s="57"/>
      <c r="T11" s="57"/>
      <c r="U11" s="58">
        <v>242724.16513490089</v>
      </c>
      <c r="V11" s="57"/>
    </row>
    <row r="12" spans="3:22" x14ac:dyDescent="0.2">
      <c r="C12" s="54">
        <v>849328</v>
      </c>
      <c r="D12" s="54" t="s">
        <v>979</v>
      </c>
      <c r="E12" s="57"/>
      <c r="F12" s="60">
        <v>155800</v>
      </c>
      <c r="G12" s="57"/>
      <c r="H12" s="58">
        <v>1719</v>
      </c>
      <c r="I12" s="58">
        <v>7026</v>
      </c>
      <c r="J12" s="61"/>
      <c r="K12" s="57"/>
      <c r="L12" s="57"/>
      <c r="M12" s="57"/>
      <c r="N12" s="57"/>
      <c r="O12" s="57"/>
      <c r="P12" s="57"/>
      <c r="Q12" s="57"/>
      <c r="R12" s="57"/>
      <c r="S12" s="58">
        <v>478977</v>
      </c>
      <c r="T12" s="57"/>
      <c r="U12" s="58">
        <v>16508</v>
      </c>
      <c r="V12" s="58">
        <v>189298</v>
      </c>
    </row>
    <row r="13" spans="3:22" x14ac:dyDescent="0.2">
      <c r="C13" s="54">
        <v>257265</v>
      </c>
      <c r="D13" s="54" t="s">
        <v>980</v>
      </c>
      <c r="E13" s="57"/>
      <c r="F13" s="60">
        <v>47480</v>
      </c>
      <c r="G13" s="57"/>
      <c r="H13" s="58">
        <v>473</v>
      </c>
      <c r="I13" s="58">
        <v>2264</v>
      </c>
      <c r="J13" s="61"/>
      <c r="K13" s="57"/>
      <c r="L13" s="57"/>
      <c r="M13" s="57"/>
      <c r="N13" s="57"/>
      <c r="O13" s="57"/>
      <c r="P13" s="57"/>
      <c r="Q13" s="57"/>
      <c r="R13" s="57"/>
      <c r="S13" s="58">
        <v>143084</v>
      </c>
      <c r="T13" s="57"/>
      <c r="U13" s="58">
        <v>4543</v>
      </c>
      <c r="V13" s="58">
        <v>59421</v>
      </c>
    </row>
    <row r="14" spans="3:22" x14ac:dyDescent="0.2">
      <c r="C14" s="54">
        <v>606406</v>
      </c>
      <c r="D14" s="54" t="s">
        <v>981</v>
      </c>
      <c r="E14" s="57"/>
      <c r="F14" s="60">
        <v>114695</v>
      </c>
      <c r="G14" s="57"/>
      <c r="H14" s="58">
        <v>1202</v>
      </c>
      <c r="I14" s="58">
        <v>5719</v>
      </c>
      <c r="J14" s="61"/>
      <c r="K14" s="57"/>
      <c r="L14" s="57"/>
      <c r="M14" s="57"/>
      <c r="N14" s="57"/>
      <c r="O14" s="57"/>
      <c r="P14" s="57"/>
      <c r="Q14" s="57"/>
      <c r="R14" s="57"/>
      <c r="S14" s="58">
        <v>327530</v>
      </c>
      <c r="T14" s="57"/>
      <c r="U14" s="58">
        <v>11540</v>
      </c>
      <c r="V14" s="58">
        <v>145720</v>
      </c>
    </row>
    <row r="15" spans="3:22" x14ac:dyDescent="0.2">
      <c r="C15" s="54">
        <v>207527.75085085526</v>
      </c>
      <c r="D15" s="54" t="s">
        <v>982</v>
      </c>
      <c r="E15" s="57"/>
      <c r="F15" s="57"/>
      <c r="G15" s="57"/>
      <c r="H15" s="58">
        <v>22540.958699645162</v>
      </c>
      <c r="I15" s="57"/>
      <c r="J15" s="57"/>
      <c r="K15" s="57"/>
      <c r="L15" s="57"/>
      <c r="M15" s="57"/>
      <c r="N15" s="57"/>
      <c r="O15" s="57"/>
      <c r="P15" s="57"/>
      <c r="Q15" s="57"/>
      <c r="R15" s="57"/>
      <c r="S15" s="57"/>
      <c r="T15" s="57"/>
      <c r="U15" s="58">
        <v>184986.7921512101</v>
      </c>
      <c r="V15" s="57"/>
    </row>
    <row r="16" spans="3:22" x14ac:dyDescent="0.2">
      <c r="C16" s="54">
        <v>67288.902145326225</v>
      </c>
      <c r="D16" s="54" t="s">
        <v>983</v>
      </c>
      <c r="E16" s="57"/>
      <c r="F16" s="57"/>
      <c r="G16" s="57"/>
      <c r="H16" s="58">
        <v>7245.9060485718373</v>
      </c>
      <c r="I16" s="57"/>
      <c r="J16" s="57"/>
      <c r="K16" s="57"/>
      <c r="L16" s="57"/>
      <c r="M16" s="57"/>
      <c r="N16" s="57"/>
      <c r="O16" s="57"/>
      <c r="P16" s="57"/>
      <c r="Q16" s="57"/>
      <c r="R16" s="57"/>
      <c r="S16" s="57"/>
      <c r="T16" s="57"/>
      <c r="U16" s="58">
        <v>60042.996096754388</v>
      </c>
      <c r="V16" s="57"/>
    </row>
    <row r="17" spans="3:22" x14ac:dyDescent="0.2">
      <c r="C17" s="54">
        <v>145261.44323275451</v>
      </c>
      <c r="D17" s="54" t="s">
        <v>984</v>
      </c>
      <c r="E17" s="57"/>
      <c r="F17" s="57"/>
      <c r="G17" s="57"/>
      <c r="H17" s="58">
        <v>15955.690419398046</v>
      </c>
      <c r="I17" s="57"/>
      <c r="J17" s="57"/>
      <c r="K17" s="57"/>
      <c r="L17" s="57"/>
      <c r="M17" s="57"/>
      <c r="N17" s="57"/>
      <c r="O17" s="57"/>
      <c r="P17" s="57"/>
      <c r="Q17" s="57"/>
      <c r="R17" s="57"/>
      <c r="S17" s="57"/>
      <c r="T17" s="57"/>
      <c r="U17" s="58">
        <v>129305.75281335645</v>
      </c>
      <c r="V17" s="57"/>
    </row>
    <row r="18" spans="3:22" x14ac:dyDescent="0.2">
      <c r="C18" s="54">
        <v>220912.49092709739</v>
      </c>
      <c r="D18" s="54" t="s">
        <v>985</v>
      </c>
      <c r="E18" s="58">
        <v>101847.43351526122</v>
      </c>
      <c r="F18" s="57"/>
      <c r="G18" s="57"/>
      <c r="H18" s="58">
        <v>83359.916382874158</v>
      </c>
      <c r="I18" s="57"/>
      <c r="J18" s="57"/>
      <c r="K18" s="57"/>
      <c r="L18" s="58">
        <v>35705.141028961996</v>
      </c>
      <c r="M18" s="57"/>
      <c r="N18" s="57"/>
      <c r="O18" s="57"/>
      <c r="P18" s="57"/>
      <c r="Q18" s="57"/>
      <c r="R18" s="57"/>
      <c r="S18" s="57"/>
      <c r="T18" s="57"/>
      <c r="U18" s="57"/>
      <c r="V18" s="57"/>
    </row>
    <row r="19" spans="3:22" x14ac:dyDescent="0.2">
      <c r="C19" s="54">
        <v>325618.57303737529</v>
      </c>
      <c r="D19" s="54" t="s">
        <v>986</v>
      </c>
      <c r="E19" s="58">
        <v>150056.75375419928</v>
      </c>
      <c r="F19" s="57"/>
      <c r="G19" s="57"/>
      <c r="H19" s="58">
        <v>123083.99293537614</v>
      </c>
      <c r="I19" s="57"/>
      <c r="J19" s="57"/>
      <c r="K19" s="57"/>
      <c r="L19" s="58">
        <v>52477.826347799833</v>
      </c>
      <c r="M19" s="57"/>
      <c r="N19" s="57"/>
      <c r="O19" s="57"/>
      <c r="P19" s="57"/>
      <c r="Q19" s="57"/>
      <c r="R19" s="57"/>
      <c r="S19" s="57"/>
      <c r="T19" s="57"/>
      <c r="U19" s="57"/>
      <c r="V19" s="57"/>
    </row>
    <row r="20" spans="3:22" x14ac:dyDescent="0.2">
      <c r="C20" s="54">
        <v>160441.57356889229</v>
      </c>
      <c r="D20" s="54" t="s">
        <v>987</v>
      </c>
      <c r="E20" s="58">
        <v>73541.473409941769</v>
      </c>
      <c r="F20" s="57"/>
      <c r="G20" s="57"/>
      <c r="H20" s="58">
        <v>62011.456763618386</v>
      </c>
      <c r="I20" s="57"/>
      <c r="J20" s="57"/>
      <c r="K20" s="57"/>
      <c r="L20" s="58">
        <v>24888.643395332118</v>
      </c>
      <c r="M20" s="57"/>
      <c r="N20" s="57"/>
      <c r="O20" s="57"/>
      <c r="P20" s="57"/>
      <c r="Q20" s="57"/>
      <c r="R20" s="57"/>
      <c r="S20" s="57"/>
      <c r="T20" s="57"/>
      <c r="U20" s="57"/>
      <c r="V20" s="57"/>
    </row>
    <row r="21" spans="3:22" x14ac:dyDescent="0.2">
      <c r="C21" s="54">
        <v>43486.579990465398</v>
      </c>
      <c r="D21" s="54" t="s">
        <v>988</v>
      </c>
      <c r="E21" s="58">
        <v>10722.602615782447</v>
      </c>
      <c r="F21" s="57"/>
      <c r="G21" s="57"/>
      <c r="H21" s="58">
        <v>24771.904760539721</v>
      </c>
      <c r="I21" s="57"/>
      <c r="J21" s="57"/>
      <c r="K21" s="57"/>
      <c r="L21" s="58">
        <v>7992.0726141432342</v>
      </c>
      <c r="M21" s="57"/>
      <c r="N21" s="57"/>
      <c r="O21" s="57"/>
      <c r="P21" s="57"/>
      <c r="Q21" s="57"/>
      <c r="R21" s="57"/>
      <c r="S21" s="57"/>
      <c r="T21" s="57"/>
      <c r="U21" s="57"/>
      <c r="V21" s="57"/>
    </row>
    <row r="22" spans="3:22" x14ac:dyDescent="0.2">
      <c r="C22" s="54">
        <v>65868.887839967618</v>
      </c>
      <c r="D22" s="54" t="s">
        <v>989</v>
      </c>
      <c r="E22" s="58">
        <v>16315.707899247083</v>
      </c>
      <c r="F22" s="57"/>
      <c r="G22" s="57"/>
      <c r="H22" s="58">
        <v>37331.179837661817</v>
      </c>
      <c r="I22" s="57"/>
      <c r="J22" s="57"/>
      <c r="K22" s="57"/>
      <c r="L22" s="58">
        <v>12222.000103058723</v>
      </c>
      <c r="M22" s="57"/>
      <c r="N22" s="57"/>
      <c r="O22" s="57"/>
      <c r="P22" s="57"/>
      <c r="Q22" s="57"/>
      <c r="R22" s="57"/>
      <c r="S22" s="57"/>
      <c r="T22" s="57"/>
      <c r="U22" s="57"/>
      <c r="V22" s="57"/>
    </row>
    <row r="23" spans="3:22" x14ac:dyDescent="0.2">
      <c r="C23" s="54">
        <v>30998.958958326009</v>
      </c>
      <c r="D23" s="54" t="s">
        <v>990</v>
      </c>
      <c r="E23" s="58">
        <v>7544.9629587865957</v>
      </c>
      <c r="F23" s="57"/>
      <c r="G23" s="57"/>
      <c r="H23" s="58">
        <v>17576.289566639534</v>
      </c>
      <c r="I23" s="57"/>
      <c r="J23" s="57"/>
      <c r="K23" s="57"/>
      <c r="L23" s="58">
        <v>5877.7064328998767</v>
      </c>
      <c r="M23" s="57"/>
      <c r="N23" s="57"/>
      <c r="O23" s="57"/>
      <c r="P23" s="57"/>
      <c r="Q23" s="57"/>
      <c r="R23" s="57"/>
      <c r="S23" s="57"/>
      <c r="T23" s="57"/>
      <c r="U23" s="57"/>
      <c r="V23" s="57"/>
    </row>
    <row r="24" spans="3:22" x14ac:dyDescent="0.2">
      <c r="C24" s="54">
        <v>3064566.5797800003</v>
      </c>
      <c r="D24" s="54" t="s">
        <v>65</v>
      </c>
      <c r="E24" s="57"/>
      <c r="F24" s="57"/>
      <c r="G24" s="57"/>
      <c r="H24" s="58">
        <v>2874271.2630000003</v>
      </c>
      <c r="I24" s="57"/>
      <c r="J24" s="57"/>
      <c r="K24" s="57"/>
      <c r="L24" s="58">
        <v>190295.31677999999</v>
      </c>
      <c r="M24" s="57"/>
      <c r="N24" s="57"/>
      <c r="O24" s="57"/>
      <c r="P24" s="57"/>
      <c r="Q24" s="57"/>
      <c r="R24" s="57"/>
      <c r="S24" s="57"/>
      <c r="T24" s="57"/>
      <c r="U24" s="57"/>
      <c r="V24" s="57"/>
    </row>
    <row r="25" spans="3:22" x14ac:dyDescent="0.2">
      <c r="C25" s="54">
        <v>90449.475000000006</v>
      </c>
      <c r="D25" s="54" t="s">
        <v>63</v>
      </c>
      <c r="E25" s="57"/>
      <c r="F25" s="58">
        <v>50877.101000000002</v>
      </c>
      <c r="G25" s="57"/>
      <c r="H25" s="57"/>
      <c r="I25" s="57"/>
      <c r="J25" s="57"/>
      <c r="K25" s="57"/>
      <c r="L25" s="57"/>
      <c r="M25" s="57"/>
      <c r="N25" s="57"/>
      <c r="O25" s="57"/>
      <c r="P25" s="57"/>
      <c r="Q25" s="57"/>
      <c r="R25" s="57"/>
      <c r="S25" s="57"/>
      <c r="T25" s="57"/>
      <c r="U25" s="57"/>
      <c r="V25" s="58">
        <v>39572.373999999996</v>
      </c>
    </row>
    <row r="26" spans="3:22" x14ac:dyDescent="0.2">
      <c r="C26" s="54">
        <v>256122</v>
      </c>
      <c r="D26" s="54" t="s">
        <v>991</v>
      </c>
      <c r="E26" s="57"/>
      <c r="F26" s="58">
        <v>195029</v>
      </c>
      <c r="G26" s="57"/>
      <c r="H26" s="57"/>
      <c r="I26" s="57"/>
      <c r="J26" s="57"/>
      <c r="K26" s="57"/>
      <c r="L26" s="57"/>
      <c r="M26" s="57"/>
      <c r="N26" s="57"/>
      <c r="O26" s="57"/>
      <c r="P26" s="57"/>
      <c r="Q26" s="57"/>
      <c r="R26" s="57"/>
      <c r="S26" s="58">
        <v>29965</v>
      </c>
      <c r="T26" s="57"/>
      <c r="U26" s="57"/>
      <c r="V26" s="58">
        <v>31128</v>
      </c>
    </row>
    <row r="27" spans="3:22" x14ac:dyDescent="0.2">
      <c r="C27" s="54">
        <v>83021</v>
      </c>
      <c r="D27" s="54" t="s">
        <v>992</v>
      </c>
      <c r="E27" s="57"/>
      <c r="F27" s="58">
        <v>62662</v>
      </c>
      <c r="G27" s="57"/>
      <c r="H27" s="57"/>
      <c r="I27" s="57"/>
      <c r="J27" s="57"/>
      <c r="K27" s="57"/>
      <c r="L27" s="57"/>
      <c r="M27" s="57"/>
      <c r="N27" s="57"/>
      <c r="O27" s="57"/>
      <c r="P27" s="57"/>
      <c r="Q27" s="57"/>
      <c r="R27" s="57"/>
      <c r="S27" s="58">
        <v>10052</v>
      </c>
      <c r="T27" s="57"/>
      <c r="U27" s="57"/>
      <c r="V27" s="58">
        <v>10307</v>
      </c>
    </row>
    <row r="28" spans="3:22" x14ac:dyDescent="0.2">
      <c r="C28" s="54">
        <v>117874</v>
      </c>
      <c r="D28" s="54" t="s">
        <v>993</v>
      </c>
      <c r="E28" s="57"/>
      <c r="F28" s="58">
        <v>88546</v>
      </c>
      <c r="G28" s="57"/>
      <c r="H28" s="57"/>
      <c r="I28" s="57"/>
      <c r="J28" s="57"/>
      <c r="K28" s="57"/>
      <c r="L28" s="57"/>
      <c r="M28" s="57"/>
      <c r="N28" s="57"/>
      <c r="O28" s="57"/>
      <c r="P28" s="57"/>
      <c r="Q28" s="57"/>
      <c r="R28" s="57"/>
      <c r="S28" s="58">
        <v>14292</v>
      </c>
      <c r="T28" s="57"/>
      <c r="U28" s="57"/>
      <c r="V28" s="58">
        <v>15036</v>
      </c>
    </row>
    <row r="29" spans="3:22" x14ac:dyDescent="0.2">
      <c r="C29" s="54">
        <v>10282.922529379353</v>
      </c>
      <c r="D29" s="54" t="s">
        <v>66</v>
      </c>
      <c r="E29" s="57"/>
      <c r="F29" s="58">
        <v>1155.6365293793533</v>
      </c>
      <c r="G29" s="57"/>
      <c r="H29" s="57"/>
      <c r="I29" s="57"/>
      <c r="J29" s="57"/>
      <c r="K29" s="57"/>
      <c r="L29" s="57"/>
      <c r="M29" s="57"/>
      <c r="N29" s="57"/>
      <c r="O29" s="57"/>
      <c r="P29" s="57"/>
      <c r="Q29" s="57"/>
      <c r="R29" s="57"/>
      <c r="S29" s="58">
        <v>9127.2860000000001</v>
      </c>
      <c r="T29" s="57"/>
      <c r="U29" s="57"/>
      <c r="V29" s="57"/>
    </row>
    <row r="33" spans="3:35" x14ac:dyDescent="0.2">
      <c r="C33" s="53" t="s">
        <v>994</v>
      </c>
      <c r="D33" s="54"/>
      <c r="E33" s="54">
        <f>+SUM(E35:E47)-E3</f>
        <v>0</v>
      </c>
      <c r="F33" s="54">
        <f t="shared" ref="F33:V33" si="0">+SUM(F35:F47)-F3</f>
        <v>0</v>
      </c>
      <c r="G33" s="54">
        <f t="shared" si="0"/>
        <v>0</v>
      </c>
      <c r="H33" s="54">
        <f t="shared" si="0"/>
        <v>0</v>
      </c>
      <c r="I33" s="54">
        <f t="shared" si="0"/>
        <v>0</v>
      </c>
      <c r="J33" s="54">
        <f t="shared" si="0"/>
        <v>0</v>
      </c>
      <c r="K33" s="54">
        <f t="shared" si="0"/>
        <v>0</v>
      </c>
      <c r="L33" s="54">
        <f t="shared" si="0"/>
        <v>0</v>
      </c>
      <c r="M33" s="54">
        <f t="shared" si="0"/>
        <v>0</v>
      </c>
      <c r="N33" s="54">
        <f t="shared" si="0"/>
        <v>0</v>
      </c>
      <c r="O33" s="54">
        <f t="shared" si="0"/>
        <v>0</v>
      </c>
      <c r="P33" s="54">
        <f t="shared" si="0"/>
        <v>0</v>
      </c>
      <c r="Q33" s="54">
        <f t="shared" si="0"/>
        <v>0</v>
      </c>
      <c r="R33" s="54">
        <f t="shared" si="0"/>
        <v>0</v>
      </c>
      <c r="S33" s="54">
        <f t="shared" si="0"/>
        <v>0</v>
      </c>
      <c r="T33" s="54">
        <f t="shared" si="0"/>
        <v>0</v>
      </c>
      <c r="U33" s="54">
        <f t="shared" si="0"/>
        <v>0</v>
      </c>
      <c r="V33" s="54">
        <f t="shared" si="0"/>
        <v>0</v>
      </c>
    </row>
    <row r="34" spans="3:35" ht="98.25" x14ac:dyDescent="0.2">
      <c r="C34" s="55">
        <v>64614755.026460178</v>
      </c>
      <c r="D34" s="56" t="s">
        <v>966</v>
      </c>
      <c r="E34" s="56" t="s">
        <v>41</v>
      </c>
      <c r="F34" s="56" t="s">
        <v>64</v>
      </c>
      <c r="G34" s="56" t="s">
        <v>37</v>
      </c>
      <c r="H34" s="56" t="s">
        <v>967</v>
      </c>
      <c r="I34" s="56" t="s">
        <v>968</v>
      </c>
      <c r="J34" s="56" t="s">
        <v>33</v>
      </c>
      <c r="K34" s="56" t="s">
        <v>969</v>
      </c>
      <c r="L34" s="56" t="s">
        <v>853</v>
      </c>
      <c r="M34" s="56" t="s">
        <v>970</v>
      </c>
      <c r="N34" s="56" t="s">
        <v>971</v>
      </c>
      <c r="O34" s="56" t="s">
        <v>38</v>
      </c>
      <c r="P34" s="56" t="s">
        <v>972</v>
      </c>
      <c r="Q34" s="56" t="s">
        <v>973</v>
      </c>
      <c r="R34" s="56" t="s">
        <v>24</v>
      </c>
      <c r="S34" s="56" t="s">
        <v>67</v>
      </c>
      <c r="T34" s="56" t="s">
        <v>25</v>
      </c>
      <c r="U34" s="56" t="s">
        <v>58</v>
      </c>
      <c r="V34" s="56" t="s">
        <v>59</v>
      </c>
      <c r="AF34" t="s">
        <v>1004</v>
      </c>
      <c r="AG34" t="s">
        <v>1003</v>
      </c>
    </row>
    <row r="35" spans="3:35" x14ac:dyDescent="0.2">
      <c r="C35" s="54">
        <f>+SUM(E35:V35)</f>
        <v>137974.31834313349</v>
      </c>
      <c r="D35" s="54" t="s">
        <v>974</v>
      </c>
      <c r="E35" s="62">
        <f>+E5</f>
        <v>0</v>
      </c>
      <c r="F35" s="62">
        <f t="shared" ref="F35:V38" si="1">+F5</f>
        <v>0</v>
      </c>
      <c r="G35" s="62">
        <f t="shared" si="1"/>
        <v>0</v>
      </c>
      <c r="H35" s="62">
        <f t="shared" si="1"/>
        <v>0</v>
      </c>
      <c r="I35" s="62">
        <f t="shared" si="1"/>
        <v>0</v>
      </c>
      <c r="J35" s="62">
        <f t="shared" si="1"/>
        <v>137974.31834313349</v>
      </c>
      <c r="K35" s="62">
        <f t="shared" si="1"/>
        <v>0</v>
      </c>
      <c r="L35" s="62">
        <f t="shared" si="1"/>
        <v>0</v>
      </c>
      <c r="M35" s="62">
        <f t="shared" si="1"/>
        <v>0</v>
      </c>
      <c r="N35" s="62">
        <f t="shared" si="1"/>
        <v>0</v>
      </c>
      <c r="O35" s="62">
        <f t="shared" si="1"/>
        <v>0</v>
      </c>
      <c r="P35" s="62">
        <f t="shared" si="1"/>
        <v>0</v>
      </c>
      <c r="Q35" s="62">
        <f t="shared" si="1"/>
        <v>0</v>
      </c>
      <c r="R35" s="62">
        <f t="shared" si="1"/>
        <v>0</v>
      </c>
      <c r="S35" s="62">
        <f t="shared" si="1"/>
        <v>0</v>
      </c>
      <c r="T35" s="62">
        <f t="shared" si="1"/>
        <v>0</v>
      </c>
      <c r="U35" s="62">
        <f t="shared" si="1"/>
        <v>0</v>
      </c>
      <c r="V35" s="62">
        <f t="shared" si="1"/>
        <v>0</v>
      </c>
    </row>
    <row r="36" spans="3:35" x14ac:dyDescent="0.2">
      <c r="C36" s="54">
        <f t="shared" ref="C36:C47" si="2">+SUM(E36:V36)</f>
        <v>594705.01231130422</v>
      </c>
      <c r="D36" s="54" t="s">
        <v>36</v>
      </c>
      <c r="E36" s="62">
        <f t="shared" ref="E36:T38" si="3">+E6</f>
        <v>0</v>
      </c>
      <c r="F36" s="62">
        <f t="shared" si="3"/>
        <v>0</v>
      </c>
      <c r="G36" s="62">
        <f t="shared" si="3"/>
        <v>462781.22232195002</v>
      </c>
      <c r="H36" s="62">
        <f t="shared" si="3"/>
        <v>0</v>
      </c>
      <c r="I36" s="62">
        <f t="shared" si="3"/>
        <v>0</v>
      </c>
      <c r="J36" s="62">
        <f t="shared" si="3"/>
        <v>33424.006346599126</v>
      </c>
      <c r="K36" s="62">
        <f t="shared" si="3"/>
        <v>0</v>
      </c>
      <c r="L36" s="62">
        <f t="shared" si="3"/>
        <v>0</v>
      </c>
      <c r="M36" s="62">
        <f t="shared" si="3"/>
        <v>0</v>
      </c>
      <c r="N36" s="62">
        <f t="shared" si="3"/>
        <v>0</v>
      </c>
      <c r="O36" s="62">
        <f t="shared" si="3"/>
        <v>97902.850686506703</v>
      </c>
      <c r="P36" s="62">
        <f t="shared" si="3"/>
        <v>0</v>
      </c>
      <c r="Q36" s="62">
        <f t="shared" si="3"/>
        <v>596.93295624836196</v>
      </c>
      <c r="R36" s="62">
        <f t="shared" si="3"/>
        <v>0</v>
      </c>
      <c r="S36" s="62">
        <f t="shared" si="3"/>
        <v>0</v>
      </c>
      <c r="T36" s="62">
        <f t="shared" si="3"/>
        <v>0</v>
      </c>
      <c r="U36" s="62">
        <f t="shared" si="1"/>
        <v>0</v>
      </c>
      <c r="V36" s="62">
        <f t="shared" si="1"/>
        <v>0</v>
      </c>
      <c r="AF36" t="s">
        <v>18</v>
      </c>
      <c r="AG36" t="s">
        <v>18</v>
      </c>
      <c r="AI36" t="b">
        <f>+AF36=AG36</f>
        <v>1</v>
      </c>
    </row>
    <row r="37" spans="3:35" x14ac:dyDescent="0.2">
      <c r="C37" s="54">
        <f t="shared" si="2"/>
        <v>52974267.394940518</v>
      </c>
      <c r="D37" s="54" t="s">
        <v>975</v>
      </c>
      <c r="E37" s="62">
        <f t="shared" si="3"/>
        <v>0</v>
      </c>
      <c r="F37" s="62">
        <f t="shared" si="1"/>
        <v>0</v>
      </c>
      <c r="G37" s="62">
        <f t="shared" si="1"/>
        <v>0</v>
      </c>
      <c r="H37" s="62">
        <f t="shared" si="1"/>
        <v>0</v>
      </c>
      <c r="I37" s="62">
        <f t="shared" si="1"/>
        <v>0</v>
      </c>
      <c r="J37" s="62">
        <f t="shared" si="1"/>
        <v>0</v>
      </c>
      <c r="K37" s="62">
        <f t="shared" si="1"/>
        <v>0</v>
      </c>
      <c r="L37" s="62">
        <f t="shared" si="1"/>
        <v>0</v>
      </c>
      <c r="M37" s="62">
        <f t="shared" si="1"/>
        <v>0</v>
      </c>
      <c r="N37" s="62">
        <f t="shared" si="1"/>
        <v>11998621.785315331</v>
      </c>
      <c r="O37" s="62">
        <f t="shared" si="1"/>
        <v>1067958.0626805229</v>
      </c>
      <c r="P37" s="62">
        <f t="shared" si="1"/>
        <v>321295.90894427849</v>
      </c>
      <c r="Q37" s="62">
        <f t="shared" si="1"/>
        <v>28526603.91146813</v>
      </c>
      <c r="R37" s="62">
        <f t="shared" si="1"/>
        <v>0</v>
      </c>
      <c r="S37" s="62">
        <f t="shared" si="1"/>
        <v>0</v>
      </c>
      <c r="T37" s="62">
        <f t="shared" si="1"/>
        <v>11059787.72653226</v>
      </c>
      <c r="U37" s="62">
        <f t="shared" si="1"/>
        <v>0</v>
      </c>
      <c r="V37" s="62">
        <f t="shared" si="1"/>
        <v>0</v>
      </c>
      <c r="AF37" t="s">
        <v>997</v>
      </c>
      <c r="AG37" t="s">
        <v>997</v>
      </c>
      <c r="AI37" t="b">
        <f>+AF37=AG37</f>
        <v>1</v>
      </c>
    </row>
    <row r="38" spans="3:35" x14ac:dyDescent="0.2">
      <c r="C38" s="54">
        <f t="shared" si="2"/>
        <v>1112566.94407</v>
      </c>
      <c r="D38" s="54" t="s">
        <v>62</v>
      </c>
      <c r="E38" s="62">
        <f t="shared" si="3"/>
        <v>0</v>
      </c>
      <c r="F38" s="62">
        <f t="shared" si="1"/>
        <v>0</v>
      </c>
      <c r="G38" s="62">
        <f t="shared" si="1"/>
        <v>0</v>
      </c>
      <c r="H38" s="62">
        <f t="shared" si="1"/>
        <v>1102884.3726599999</v>
      </c>
      <c r="I38" s="62">
        <f t="shared" si="1"/>
        <v>0</v>
      </c>
      <c r="J38" s="62">
        <f t="shared" si="1"/>
        <v>0</v>
      </c>
      <c r="K38" s="62">
        <f t="shared" si="1"/>
        <v>9682.5714100000005</v>
      </c>
      <c r="L38" s="62">
        <f t="shared" si="1"/>
        <v>0</v>
      </c>
      <c r="M38" s="62">
        <f t="shared" si="1"/>
        <v>0</v>
      </c>
      <c r="N38" s="62">
        <f t="shared" si="1"/>
        <v>0</v>
      </c>
      <c r="O38" s="62">
        <f t="shared" si="1"/>
        <v>0</v>
      </c>
      <c r="P38" s="62">
        <f t="shared" si="1"/>
        <v>0</v>
      </c>
      <c r="Q38" s="62">
        <f t="shared" si="1"/>
        <v>0</v>
      </c>
      <c r="R38" s="62">
        <f t="shared" si="1"/>
        <v>0</v>
      </c>
      <c r="S38" s="62">
        <f t="shared" si="1"/>
        <v>0</v>
      </c>
      <c r="T38" s="62">
        <f t="shared" si="1"/>
        <v>0</v>
      </c>
      <c r="U38" s="62">
        <f t="shared" si="1"/>
        <v>0</v>
      </c>
      <c r="V38" s="62">
        <f t="shared" si="1"/>
        <v>0</v>
      </c>
      <c r="AF38" t="s">
        <v>41</v>
      </c>
      <c r="AG38" t="s">
        <v>41</v>
      </c>
      <c r="AI38" t="b">
        <f>+AF38=AG38</f>
        <v>1</v>
      </c>
    </row>
    <row r="39" spans="3:35" x14ac:dyDescent="0.2">
      <c r="C39" s="54">
        <f t="shared" si="2"/>
        <v>3192521.2189347809</v>
      </c>
      <c r="D39" s="54" t="s">
        <v>976</v>
      </c>
      <c r="E39" s="62">
        <f>+E9+E10+E11</f>
        <v>0</v>
      </c>
      <c r="F39" s="62">
        <f t="shared" ref="F39:V39" si="4">+F9+F10+F11</f>
        <v>0</v>
      </c>
      <c r="G39" s="62">
        <f t="shared" si="4"/>
        <v>0</v>
      </c>
      <c r="H39" s="62">
        <f t="shared" si="4"/>
        <v>1525781.4799492494</v>
      </c>
      <c r="I39" s="62">
        <f t="shared" si="4"/>
        <v>0</v>
      </c>
      <c r="J39" s="62">
        <f t="shared" si="4"/>
        <v>0</v>
      </c>
      <c r="K39" s="62">
        <f t="shared" si="4"/>
        <v>21209.39523010618</v>
      </c>
      <c r="L39" s="62">
        <f t="shared" si="4"/>
        <v>0</v>
      </c>
      <c r="M39" s="62">
        <f t="shared" si="4"/>
        <v>619249.13833723019</v>
      </c>
      <c r="N39" s="62">
        <f t="shared" si="4"/>
        <v>0</v>
      </c>
      <c r="O39" s="62">
        <f t="shared" si="4"/>
        <v>0</v>
      </c>
      <c r="P39" s="62">
        <f t="shared" si="4"/>
        <v>0</v>
      </c>
      <c r="Q39" s="62">
        <f t="shared" si="4"/>
        <v>0</v>
      </c>
      <c r="R39" s="62">
        <f t="shared" si="4"/>
        <v>0</v>
      </c>
      <c r="S39" s="62">
        <f t="shared" si="4"/>
        <v>0</v>
      </c>
      <c r="T39" s="62">
        <f t="shared" si="4"/>
        <v>0</v>
      </c>
      <c r="U39" s="62">
        <f t="shared" si="4"/>
        <v>1026281.2054181951</v>
      </c>
      <c r="V39" s="62">
        <f t="shared" si="4"/>
        <v>0</v>
      </c>
      <c r="AF39" t="s">
        <v>64</v>
      </c>
      <c r="AG39" t="s">
        <v>64</v>
      </c>
      <c r="AI39" t="b">
        <f t="shared" ref="AI39:AI55" si="5">+AF39=AG39</f>
        <v>1</v>
      </c>
    </row>
    <row r="40" spans="3:35" x14ac:dyDescent="0.2">
      <c r="C40" s="54">
        <f t="shared" si="2"/>
        <v>1712999</v>
      </c>
      <c r="D40" s="54" t="s">
        <v>981</v>
      </c>
      <c r="E40" s="62">
        <f>+E12+E13+E14</f>
        <v>0</v>
      </c>
      <c r="F40" s="62">
        <f t="shared" ref="F40:V40" si="6">+F12+F13+F14</f>
        <v>317975</v>
      </c>
      <c r="G40" s="62">
        <f t="shared" si="6"/>
        <v>0</v>
      </c>
      <c r="H40" s="62">
        <f t="shared" si="6"/>
        <v>3394</v>
      </c>
      <c r="I40" s="62">
        <f t="shared" si="6"/>
        <v>15009</v>
      </c>
      <c r="J40" s="62">
        <f t="shared" si="6"/>
        <v>0</v>
      </c>
      <c r="K40" s="62">
        <f t="shared" si="6"/>
        <v>0</v>
      </c>
      <c r="L40" s="62">
        <f t="shared" si="6"/>
        <v>0</v>
      </c>
      <c r="M40" s="62">
        <f t="shared" si="6"/>
        <v>0</v>
      </c>
      <c r="N40" s="62">
        <f t="shared" si="6"/>
        <v>0</v>
      </c>
      <c r="O40" s="62">
        <f t="shared" si="6"/>
        <v>0</v>
      </c>
      <c r="P40" s="62">
        <f t="shared" si="6"/>
        <v>0</v>
      </c>
      <c r="Q40" s="62">
        <f t="shared" si="6"/>
        <v>0</v>
      </c>
      <c r="R40" s="62">
        <f t="shared" si="6"/>
        <v>0</v>
      </c>
      <c r="S40" s="62">
        <f t="shared" si="6"/>
        <v>949591</v>
      </c>
      <c r="T40" s="62">
        <f t="shared" si="6"/>
        <v>0</v>
      </c>
      <c r="U40" s="62">
        <f t="shared" si="6"/>
        <v>32591</v>
      </c>
      <c r="V40" s="62">
        <f t="shared" si="6"/>
        <v>394439</v>
      </c>
      <c r="AF40" t="s">
        <v>37</v>
      </c>
      <c r="AG40" t="s">
        <v>37</v>
      </c>
      <c r="AI40" t="b">
        <f t="shared" si="5"/>
        <v>1</v>
      </c>
    </row>
    <row r="41" spans="3:35" x14ac:dyDescent="0.2">
      <c r="C41" s="54">
        <f t="shared" si="2"/>
        <v>420078.09622893599</v>
      </c>
      <c r="D41" s="54" t="s">
        <v>982</v>
      </c>
      <c r="E41" s="62">
        <f>+E15+E16+E17</f>
        <v>0</v>
      </c>
      <c r="F41" s="62">
        <f t="shared" ref="F41:V41" si="7">+F15+F16+F17</f>
        <v>0</v>
      </c>
      <c r="G41" s="62">
        <f t="shared" si="7"/>
        <v>0</v>
      </c>
      <c r="H41" s="62">
        <f t="shared" si="7"/>
        <v>45742.555167615043</v>
      </c>
      <c r="I41" s="62">
        <f t="shared" si="7"/>
        <v>0</v>
      </c>
      <c r="J41" s="62">
        <f t="shared" si="7"/>
        <v>0</v>
      </c>
      <c r="K41" s="62">
        <f t="shared" si="7"/>
        <v>0</v>
      </c>
      <c r="L41" s="62">
        <f t="shared" si="7"/>
        <v>0</v>
      </c>
      <c r="M41" s="62">
        <f t="shared" si="7"/>
        <v>0</v>
      </c>
      <c r="N41" s="62">
        <f t="shared" si="7"/>
        <v>0</v>
      </c>
      <c r="O41" s="62">
        <f t="shared" si="7"/>
        <v>0</v>
      </c>
      <c r="P41" s="62">
        <f t="shared" si="7"/>
        <v>0</v>
      </c>
      <c r="Q41" s="62">
        <f t="shared" si="7"/>
        <v>0</v>
      </c>
      <c r="R41" s="62">
        <f t="shared" si="7"/>
        <v>0</v>
      </c>
      <c r="S41" s="62">
        <f t="shared" si="7"/>
        <v>0</v>
      </c>
      <c r="T41" s="62">
        <f t="shared" si="7"/>
        <v>0</v>
      </c>
      <c r="U41" s="62">
        <f t="shared" si="7"/>
        <v>374335.54106132092</v>
      </c>
      <c r="V41" s="62">
        <f t="shared" si="7"/>
        <v>0</v>
      </c>
      <c r="AF41" t="s">
        <v>967</v>
      </c>
      <c r="AG41" t="s">
        <v>43</v>
      </c>
      <c r="AI41" t="b">
        <f t="shared" si="5"/>
        <v>0</v>
      </c>
    </row>
    <row r="42" spans="3:35" x14ac:dyDescent="0.2">
      <c r="C42" s="54">
        <f t="shared" si="2"/>
        <v>706972.63753336505</v>
      </c>
      <c r="D42" s="54" t="s">
        <v>987</v>
      </c>
      <c r="E42" s="62">
        <f>+E18+E19+E20</f>
        <v>325445.6606794023</v>
      </c>
      <c r="F42" s="62">
        <f t="shared" ref="F42:V42" si="8">+F18+F19+F20</f>
        <v>0</v>
      </c>
      <c r="G42" s="62">
        <f t="shared" si="8"/>
        <v>0</v>
      </c>
      <c r="H42" s="62">
        <f t="shared" si="8"/>
        <v>268455.36608186871</v>
      </c>
      <c r="I42" s="62">
        <f t="shared" si="8"/>
        <v>0</v>
      </c>
      <c r="J42" s="62">
        <f t="shared" si="8"/>
        <v>0</v>
      </c>
      <c r="K42" s="62">
        <f t="shared" si="8"/>
        <v>0</v>
      </c>
      <c r="L42" s="62">
        <f t="shared" si="8"/>
        <v>113071.61077209396</v>
      </c>
      <c r="M42" s="62">
        <f t="shared" si="8"/>
        <v>0</v>
      </c>
      <c r="N42" s="62">
        <f t="shared" si="8"/>
        <v>0</v>
      </c>
      <c r="O42" s="62">
        <f t="shared" si="8"/>
        <v>0</v>
      </c>
      <c r="P42" s="62">
        <f t="shared" si="8"/>
        <v>0</v>
      </c>
      <c r="Q42" s="62">
        <f t="shared" si="8"/>
        <v>0</v>
      </c>
      <c r="R42" s="62">
        <f t="shared" si="8"/>
        <v>0</v>
      </c>
      <c r="S42" s="62">
        <f t="shared" si="8"/>
        <v>0</v>
      </c>
      <c r="T42" s="62">
        <f t="shared" si="8"/>
        <v>0</v>
      </c>
      <c r="U42" s="62">
        <f t="shared" si="8"/>
        <v>0</v>
      </c>
      <c r="V42" s="62">
        <f t="shared" si="8"/>
        <v>0</v>
      </c>
      <c r="AF42" t="s">
        <v>968</v>
      </c>
      <c r="AG42" t="s">
        <v>968</v>
      </c>
      <c r="AI42" t="b">
        <f t="shared" si="5"/>
        <v>1</v>
      </c>
    </row>
    <row r="43" spans="3:35" x14ac:dyDescent="0.2">
      <c r="C43" s="54">
        <f t="shared" si="2"/>
        <v>140354.42678875904</v>
      </c>
      <c r="D43" s="54" t="s">
        <v>988</v>
      </c>
      <c r="E43" s="62">
        <f>+E21+E22+E23</f>
        <v>34583.273473816123</v>
      </c>
      <c r="F43" s="62">
        <f t="shared" ref="F43:V43" si="9">+F21+F22+F23</f>
        <v>0</v>
      </c>
      <c r="G43" s="62">
        <f t="shared" si="9"/>
        <v>0</v>
      </c>
      <c r="H43" s="62">
        <f t="shared" si="9"/>
        <v>79679.37416484108</v>
      </c>
      <c r="I43" s="62">
        <f t="shared" si="9"/>
        <v>0</v>
      </c>
      <c r="J43" s="62">
        <f t="shared" si="9"/>
        <v>0</v>
      </c>
      <c r="K43" s="62">
        <f t="shared" si="9"/>
        <v>0</v>
      </c>
      <c r="L43" s="62">
        <f t="shared" si="9"/>
        <v>26091.779150101836</v>
      </c>
      <c r="M43" s="62">
        <f t="shared" si="9"/>
        <v>0</v>
      </c>
      <c r="N43" s="62">
        <f t="shared" si="9"/>
        <v>0</v>
      </c>
      <c r="O43" s="62">
        <f t="shared" si="9"/>
        <v>0</v>
      </c>
      <c r="P43" s="62">
        <f t="shared" si="9"/>
        <v>0</v>
      </c>
      <c r="Q43" s="62">
        <f t="shared" si="9"/>
        <v>0</v>
      </c>
      <c r="R43" s="62">
        <f t="shared" si="9"/>
        <v>0</v>
      </c>
      <c r="S43" s="62">
        <f t="shared" si="9"/>
        <v>0</v>
      </c>
      <c r="T43" s="62">
        <f t="shared" si="9"/>
        <v>0</v>
      </c>
      <c r="U43" s="62">
        <f t="shared" si="9"/>
        <v>0</v>
      </c>
      <c r="V43" s="62">
        <f t="shared" si="9"/>
        <v>0</v>
      </c>
      <c r="AF43" t="s">
        <v>33</v>
      </c>
      <c r="AG43" t="s">
        <v>33</v>
      </c>
      <c r="AI43" t="b">
        <f t="shared" si="5"/>
        <v>1</v>
      </c>
    </row>
    <row r="44" spans="3:35" x14ac:dyDescent="0.2">
      <c r="C44" s="54">
        <f t="shared" si="2"/>
        <v>3064566.5797800003</v>
      </c>
      <c r="D44" s="54" t="s">
        <v>65</v>
      </c>
      <c r="E44" s="62">
        <f>+E24</f>
        <v>0</v>
      </c>
      <c r="F44" s="62">
        <f t="shared" ref="F44:V44" si="10">+F24</f>
        <v>0</v>
      </c>
      <c r="G44" s="62">
        <f t="shared" si="10"/>
        <v>0</v>
      </c>
      <c r="H44" s="62">
        <f t="shared" si="10"/>
        <v>2874271.2630000003</v>
      </c>
      <c r="I44" s="62">
        <f t="shared" si="10"/>
        <v>0</v>
      </c>
      <c r="J44" s="62">
        <f t="shared" si="10"/>
        <v>0</v>
      </c>
      <c r="K44" s="62">
        <f t="shared" si="10"/>
        <v>0</v>
      </c>
      <c r="L44" s="62">
        <f t="shared" si="10"/>
        <v>190295.31677999999</v>
      </c>
      <c r="M44" s="62">
        <f t="shared" si="10"/>
        <v>0</v>
      </c>
      <c r="N44" s="62">
        <f t="shared" si="10"/>
        <v>0</v>
      </c>
      <c r="O44" s="62">
        <f t="shared" si="10"/>
        <v>0</v>
      </c>
      <c r="P44" s="62">
        <f t="shared" si="10"/>
        <v>0</v>
      </c>
      <c r="Q44" s="62">
        <f t="shared" si="10"/>
        <v>0</v>
      </c>
      <c r="R44" s="62">
        <f t="shared" si="10"/>
        <v>0</v>
      </c>
      <c r="S44" s="62">
        <f t="shared" si="10"/>
        <v>0</v>
      </c>
      <c r="T44" s="62">
        <f t="shared" si="10"/>
        <v>0</v>
      </c>
      <c r="U44" s="62">
        <f t="shared" si="10"/>
        <v>0</v>
      </c>
      <c r="V44" s="62">
        <f t="shared" si="10"/>
        <v>0</v>
      </c>
      <c r="AF44" t="s">
        <v>969</v>
      </c>
      <c r="AG44" t="s">
        <v>999</v>
      </c>
      <c r="AI44" t="b">
        <f t="shared" si="5"/>
        <v>0</v>
      </c>
    </row>
    <row r="45" spans="3:35" x14ac:dyDescent="0.2">
      <c r="C45" s="54">
        <f t="shared" si="2"/>
        <v>90449.475000000006</v>
      </c>
      <c r="D45" s="54" t="s">
        <v>63</v>
      </c>
      <c r="E45" s="62">
        <f>+E25</f>
        <v>0</v>
      </c>
      <c r="F45" s="62">
        <f t="shared" ref="F45:V45" si="11">+F25</f>
        <v>50877.101000000002</v>
      </c>
      <c r="G45" s="62">
        <f t="shared" si="11"/>
        <v>0</v>
      </c>
      <c r="H45" s="62">
        <f t="shared" si="11"/>
        <v>0</v>
      </c>
      <c r="I45" s="62">
        <f t="shared" si="11"/>
        <v>0</v>
      </c>
      <c r="J45" s="62">
        <f t="shared" si="11"/>
        <v>0</v>
      </c>
      <c r="K45" s="62">
        <f t="shared" si="11"/>
        <v>0</v>
      </c>
      <c r="L45" s="62">
        <f t="shared" si="11"/>
        <v>0</v>
      </c>
      <c r="M45" s="62">
        <f t="shared" si="11"/>
        <v>0</v>
      </c>
      <c r="N45" s="62">
        <f t="shared" si="11"/>
        <v>0</v>
      </c>
      <c r="O45" s="62">
        <f t="shared" si="11"/>
        <v>0</v>
      </c>
      <c r="P45" s="62">
        <f t="shared" si="11"/>
        <v>0</v>
      </c>
      <c r="Q45" s="62">
        <f t="shared" si="11"/>
        <v>0</v>
      </c>
      <c r="R45" s="62">
        <f t="shared" si="11"/>
        <v>0</v>
      </c>
      <c r="S45" s="62">
        <f t="shared" si="11"/>
        <v>0</v>
      </c>
      <c r="T45" s="62">
        <f t="shared" si="11"/>
        <v>0</v>
      </c>
      <c r="U45" s="62">
        <f t="shared" si="11"/>
        <v>0</v>
      </c>
      <c r="V45" s="62">
        <f t="shared" si="11"/>
        <v>39572.373999999996</v>
      </c>
      <c r="AF45" t="s">
        <v>853</v>
      </c>
      <c r="AG45" t="s">
        <v>853</v>
      </c>
      <c r="AI45" t="b">
        <f t="shared" si="5"/>
        <v>1</v>
      </c>
    </row>
    <row r="46" spans="3:35" x14ac:dyDescent="0.2">
      <c r="C46" s="54">
        <f t="shared" si="2"/>
        <v>457017</v>
      </c>
      <c r="D46" s="54" t="s">
        <v>993</v>
      </c>
      <c r="E46" s="62">
        <f>+E26+E27+E28</f>
        <v>0</v>
      </c>
      <c r="F46" s="62">
        <f t="shared" ref="F46:V46" si="12">+F26+F27+F28</f>
        <v>346237</v>
      </c>
      <c r="G46" s="62">
        <f t="shared" si="12"/>
        <v>0</v>
      </c>
      <c r="H46" s="62">
        <f t="shared" si="12"/>
        <v>0</v>
      </c>
      <c r="I46" s="62">
        <f t="shared" si="12"/>
        <v>0</v>
      </c>
      <c r="J46" s="62">
        <f t="shared" si="12"/>
        <v>0</v>
      </c>
      <c r="K46" s="62">
        <f t="shared" si="12"/>
        <v>0</v>
      </c>
      <c r="L46" s="62">
        <f t="shared" si="12"/>
        <v>0</v>
      </c>
      <c r="M46" s="62">
        <f t="shared" si="12"/>
        <v>0</v>
      </c>
      <c r="N46" s="62">
        <f t="shared" si="12"/>
        <v>0</v>
      </c>
      <c r="O46" s="62">
        <f t="shared" si="12"/>
        <v>0</v>
      </c>
      <c r="P46" s="62">
        <f t="shared" si="12"/>
        <v>0</v>
      </c>
      <c r="Q46" s="62">
        <f t="shared" si="12"/>
        <v>0</v>
      </c>
      <c r="R46" s="62">
        <f t="shared" si="12"/>
        <v>0</v>
      </c>
      <c r="S46" s="62">
        <f t="shared" si="12"/>
        <v>54309</v>
      </c>
      <c r="T46" s="62">
        <f t="shared" si="12"/>
        <v>0</v>
      </c>
      <c r="U46" s="62">
        <f t="shared" si="12"/>
        <v>0</v>
      </c>
      <c r="V46" s="62">
        <f t="shared" si="12"/>
        <v>56471</v>
      </c>
      <c r="AF46" t="s">
        <v>970</v>
      </c>
      <c r="AG46" t="s">
        <v>1000</v>
      </c>
      <c r="AI46" t="b">
        <f t="shared" si="5"/>
        <v>0</v>
      </c>
    </row>
    <row r="47" spans="3:35" x14ac:dyDescent="0.2">
      <c r="C47" s="54">
        <f t="shared" si="2"/>
        <v>10282.922529379353</v>
      </c>
      <c r="D47" s="54" t="s">
        <v>66</v>
      </c>
      <c r="E47" s="62">
        <f>+E29</f>
        <v>0</v>
      </c>
      <c r="F47" s="62">
        <f t="shared" ref="F47:V47" si="13">+F29</f>
        <v>1155.6365293793533</v>
      </c>
      <c r="G47" s="62">
        <f t="shared" si="13"/>
        <v>0</v>
      </c>
      <c r="H47" s="62">
        <f t="shared" si="13"/>
        <v>0</v>
      </c>
      <c r="I47" s="62">
        <f t="shared" si="13"/>
        <v>0</v>
      </c>
      <c r="J47" s="62">
        <f t="shared" si="13"/>
        <v>0</v>
      </c>
      <c r="K47" s="62">
        <f t="shared" si="13"/>
        <v>0</v>
      </c>
      <c r="L47" s="62">
        <f t="shared" si="13"/>
        <v>0</v>
      </c>
      <c r="M47" s="62">
        <f t="shared" si="13"/>
        <v>0</v>
      </c>
      <c r="N47" s="62">
        <f t="shared" si="13"/>
        <v>0</v>
      </c>
      <c r="O47" s="62">
        <f t="shared" si="13"/>
        <v>0</v>
      </c>
      <c r="P47" s="62">
        <f t="shared" si="13"/>
        <v>0</v>
      </c>
      <c r="Q47" s="62">
        <f t="shared" si="13"/>
        <v>0</v>
      </c>
      <c r="R47" s="62">
        <f t="shared" si="13"/>
        <v>0</v>
      </c>
      <c r="S47" s="62">
        <f t="shared" si="13"/>
        <v>9127.2860000000001</v>
      </c>
      <c r="T47" s="62">
        <f t="shared" si="13"/>
        <v>0</v>
      </c>
      <c r="U47" s="62">
        <f t="shared" si="13"/>
        <v>0</v>
      </c>
      <c r="V47" s="62">
        <f t="shared" si="13"/>
        <v>0</v>
      </c>
      <c r="AF47" t="s">
        <v>971</v>
      </c>
      <c r="AG47" t="s">
        <v>971</v>
      </c>
      <c r="AI47" t="b">
        <f t="shared" si="5"/>
        <v>1</v>
      </c>
    </row>
    <row r="48" spans="3:35" x14ac:dyDescent="0.2">
      <c r="AF48" t="s">
        <v>38</v>
      </c>
      <c r="AG48" t="s">
        <v>38</v>
      </c>
      <c r="AI48" t="b">
        <f t="shared" si="5"/>
        <v>1</v>
      </c>
    </row>
    <row r="49" spans="32:35" x14ac:dyDescent="0.2">
      <c r="AF49" t="s">
        <v>972</v>
      </c>
      <c r="AG49" t="s">
        <v>972</v>
      </c>
      <c r="AI49" t="b">
        <f t="shared" si="5"/>
        <v>1</v>
      </c>
    </row>
    <row r="50" spans="32:35" x14ac:dyDescent="0.2">
      <c r="AF50" t="s">
        <v>973</v>
      </c>
      <c r="AG50" t="s">
        <v>996</v>
      </c>
      <c r="AI50" t="b">
        <f t="shared" si="5"/>
        <v>0</v>
      </c>
    </row>
    <row r="51" spans="32:35" x14ac:dyDescent="0.2">
      <c r="AF51" t="s">
        <v>24</v>
      </c>
      <c r="AG51" t="s">
        <v>24</v>
      </c>
      <c r="AI51" t="b">
        <f t="shared" si="5"/>
        <v>1</v>
      </c>
    </row>
    <row r="52" spans="32:35" x14ac:dyDescent="0.2">
      <c r="AF52" t="s">
        <v>67</v>
      </c>
      <c r="AG52" t="s">
        <v>67</v>
      </c>
      <c r="AI52" t="b">
        <f t="shared" si="5"/>
        <v>1</v>
      </c>
    </row>
    <row r="53" spans="32:35" x14ac:dyDescent="0.2">
      <c r="AF53" t="s">
        <v>25</v>
      </c>
      <c r="AG53" t="s">
        <v>25</v>
      </c>
      <c r="AI53" t="b">
        <f t="shared" si="5"/>
        <v>1</v>
      </c>
    </row>
    <row r="54" spans="32:35" x14ac:dyDescent="0.2">
      <c r="AF54" t="s">
        <v>58</v>
      </c>
      <c r="AG54" t="s">
        <v>58</v>
      </c>
      <c r="AI54" t="b">
        <f t="shared" si="5"/>
        <v>1</v>
      </c>
    </row>
    <row r="55" spans="32:35" x14ac:dyDescent="0.2">
      <c r="AF55" t="s">
        <v>59</v>
      </c>
      <c r="AG55" t="s">
        <v>59</v>
      </c>
      <c r="AI55" t="b">
        <f t="shared" si="5"/>
        <v>1</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showGridLines="0" zoomScale="85" zoomScaleNormal="85" workbookViewId="0">
      <selection activeCell="A7" sqref="A7"/>
    </sheetView>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937</v>
      </c>
    </row>
    <row r="3" spans="1:25" x14ac:dyDescent="0.25">
      <c r="C3" s="10" t="s">
        <v>7</v>
      </c>
    </row>
    <row r="4" spans="1:25" x14ac:dyDescent="0.25">
      <c r="C4" s="10" t="s">
        <v>938</v>
      </c>
    </row>
    <row r="5" spans="1:25" x14ac:dyDescent="0.25">
      <c r="K5" s="14"/>
      <c r="L5" s="15"/>
      <c r="M5" s="15"/>
      <c r="N5" s="15"/>
      <c r="O5" s="15"/>
      <c r="P5" s="13"/>
      <c r="Q5" s="13"/>
      <c r="R5" s="14"/>
      <c r="S5" s="14"/>
      <c r="T5" s="14"/>
      <c r="U5" s="14"/>
      <c r="V5" s="14"/>
      <c r="W5" s="14"/>
      <c r="X5" s="15"/>
    </row>
    <row r="6" spans="1:25" x14ac:dyDescent="0.25">
      <c r="A6" s="4" t="s">
        <v>116</v>
      </c>
      <c r="B6" s="4" t="s">
        <v>884</v>
      </c>
      <c r="C6" s="4" t="s">
        <v>117</v>
      </c>
      <c r="D6" s="4" t="s">
        <v>90</v>
      </c>
      <c r="E6" s="4" t="s">
        <v>2</v>
      </c>
      <c r="F6" s="4" t="s">
        <v>93</v>
      </c>
      <c r="G6" s="4" t="s">
        <v>91</v>
      </c>
      <c r="H6" s="4" t="s">
        <v>92</v>
      </c>
      <c r="I6" s="4" t="s">
        <v>91</v>
      </c>
      <c r="J6" s="1" t="s">
        <v>99</v>
      </c>
      <c r="K6" s="2"/>
      <c r="L6" s="5" t="s">
        <v>100</v>
      </c>
      <c r="M6" s="5" t="s">
        <v>97</v>
      </c>
      <c r="N6" s="5" t="s">
        <v>100</v>
      </c>
      <c r="O6" s="5" t="s">
        <v>97</v>
      </c>
      <c r="P6" s="5" t="s">
        <v>101</v>
      </c>
      <c r="Q6" s="5" t="s">
        <v>102</v>
      </c>
      <c r="R6" s="11" t="s">
        <v>857</v>
      </c>
      <c r="S6" s="11" t="s">
        <v>858</v>
      </c>
      <c r="T6" s="11" t="s">
        <v>888</v>
      </c>
      <c r="U6" s="11" t="s">
        <v>898</v>
      </c>
      <c r="V6" s="11" t="s">
        <v>889</v>
      </c>
      <c r="W6" s="11" t="s">
        <v>899</v>
      </c>
      <c r="X6" s="11" t="s">
        <v>929</v>
      </c>
      <c r="Y6" s="11" t="s">
        <v>965</v>
      </c>
    </row>
    <row r="7" spans="1:25" x14ac:dyDescent="0.25">
      <c r="A7" s="6" t="s">
        <v>114</v>
      </c>
      <c r="B7" s="6" t="s">
        <v>114</v>
      </c>
      <c r="C7" s="6" t="s">
        <v>115</v>
      </c>
      <c r="D7" s="6" t="s">
        <v>0</v>
      </c>
      <c r="E7" s="6" t="s">
        <v>1</v>
      </c>
      <c r="F7" s="6" t="s">
        <v>94</v>
      </c>
      <c r="G7" s="6" t="s">
        <v>3</v>
      </c>
      <c r="H7" s="6" t="s">
        <v>9</v>
      </c>
      <c r="I7" s="6" t="s">
        <v>3</v>
      </c>
      <c r="J7" s="3" t="s">
        <v>5</v>
      </c>
      <c r="K7" s="3" t="s">
        <v>6</v>
      </c>
      <c r="L7" s="7" t="s">
        <v>96</v>
      </c>
      <c r="M7" s="7" t="s">
        <v>108</v>
      </c>
      <c r="N7" s="7" t="s">
        <v>98</v>
      </c>
      <c r="O7" s="7" t="s">
        <v>109</v>
      </c>
      <c r="P7" s="7" t="s">
        <v>4</v>
      </c>
      <c r="Q7" s="7" t="s">
        <v>110</v>
      </c>
      <c r="R7" s="12" t="s">
        <v>111</v>
      </c>
      <c r="S7" s="12" t="s">
        <v>112</v>
      </c>
      <c r="T7" s="12" t="s">
        <v>887</v>
      </c>
      <c r="U7" s="12" t="s">
        <v>897</v>
      </c>
      <c r="V7" s="12" t="s">
        <v>933</v>
      </c>
      <c r="W7" s="12" t="s">
        <v>113</v>
      </c>
      <c r="X7" s="12" t="s">
        <v>107</v>
      </c>
      <c r="Y7" s="12" t="s">
        <v>935</v>
      </c>
    </row>
    <row r="8" spans="1:25" s="36" customFormat="1" ht="18.75" customHeight="1" x14ac:dyDescent="0.2">
      <c r="A8" s="35" t="s">
        <v>883</v>
      </c>
      <c r="B8" s="35">
        <v>12345</v>
      </c>
      <c r="C8" s="44">
        <v>41061</v>
      </c>
      <c r="D8" s="35" t="s">
        <v>87</v>
      </c>
      <c r="E8" s="34" t="s">
        <v>88</v>
      </c>
      <c r="F8" s="35" t="s">
        <v>923</v>
      </c>
      <c r="G8" s="37">
        <v>23</v>
      </c>
      <c r="H8" s="35" t="s">
        <v>924</v>
      </c>
      <c r="I8" s="35">
        <v>220</v>
      </c>
      <c r="J8" s="35" t="s">
        <v>950</v>
      </c>
      <c r="K8" s="35" t="s">
        <v>950</v>
      </c>
      <c r="L8" s="45" t="s">
        <v>951</v>
      </c>
      <c r="M8" s="45" t="s">
        <v>952</v>
      </c>
      <c r="N8" s="45" t="s">
        <v>951</v>
      </c>
      <c r="O8" s="45" t="s">
        <v>952</v>
      </c>
      <c r="P8" s="46" t="s">
        <v>951</v>
      </c>
      <c r="Q8" s="46" t="s">
        <v>952</v>
      </c>
      <c r="R8" s="47" t="s">
        <v>952</v>
      </c>
      <c r="S8" s="47" t="s">
        <v>952</v>
      </c>
      <c r="T8" s="47" t="s">
        <v>952</v>
      </c>
      <c r="U8" s="47" t="s">
        <v>952</v>
      </c>
      <c r="V8" s="47" t="s">
        <v>952</v>
      </c>
      <c r="W8" s="47" t="s">
        <v>952</v>
      </c>
      <c r="X8" s="48" t="e">
        <f>+M8+O8+Q8+R8+S8+T8+V8+W8+U8</f>
        <v>#VALUE!</v>
      </c>
      <c r="Y8" s="48" t="s">
        <v>953</v>
      </c>
    </row>
    <row r="9" spans="1:25" ht="18" customHeight="1" x14ac:dyDescent="0.25"/>
    <row r="11" spans="1:25" x14ac:dyDescent="0.25">
      <c r="B11" s="10" t="s">
        <v>179</v>
      </c>
    </row>
    <row r="12" spans="1:25" s="41" customFormat="1" x14ac:dyDescent="0.25">
      <c r="A12" s="8"/>
      <c r="B12" s="41" t="s">
        <v>927</v>
      </c>
    </row>
    <row r="13" spans="1:25" s="41" customFormat="1" x14ac:dyDescent="0.25">
      <c r="A13" s="8"/>
      <c r="B13" s="41" t="s">
        <v>928</v>
      </c>
    </row>
    <row r="14" spans="1:25" s="41" customFormat="1" x14ac:dyDescent="0.25">
      <c r="A14" s="8"/>
      <c r="B14" s="42" t="s">
        <v>895</v>
      </c>
    </row>
    <row r="15" spans="1:25" s="41" customFormat="1" x14ac:dyDescent="0.25">
      <c r="A15" s="8"/>
      <c r="B15" s="42" t="s">
        <v>118</v>
      </c>
    </row>
    <row r="16" spans="1:25" s="41" customFormat="1" x14ac:dyDescent="0.25">
      <c r="A16" s="8"/>
      <c r="B16" s="42" t="s">
        <v>89</v>
      </c>
    </row>
    <row r="17" spans="1:3" s="41" customFormat="1" x14ac:dyDescent="0.25">
      <c r="A17" s="8"/>
      <c r="B17" s="42" t="s">
        <v>95</v>
      </c>
    </row>
    <row r="18" spans="1:3" s="41" customFormat="1" x14ac:dyDescent="0.25">
      <c r="A18" s="8"/>
      <c r="B18" s="42" t="s">
        <v>926</v>
      </c>
    </row>
    <row r="19" spans="1:3" s="41" customFormat="1" x14ac:dyDescent="0.25">
      <c r="A19" s="8"/>
      <c r="B19" s="42" t="s">
        <v>103</v>
      </c>
    </row>
    <row r="20" spans="1:3" s="41" customFormat="1" x14ac:dyDescent="0.25">
      <c r="A20" s="8"/>
      <c r="B20" s="42" t="s">
        <v>896</v>
      </c>
    </row>
    <row r="21" spans="1:3" s="41" customFormat="1" x14ac:dyDescent="0.25">
      <c r="A21" s="8"/>
      <c r="B21" s="42" t="s">
        <v>104</v>
      </c>
    </row>
    <row r="22" spans="1:3" s="41" customFormat="1" x14ac:dyDescent="0.25">
      <c r="A22" s="8"/>
      <c r="B22" s="41" t="s">
        <v>105</v>
      </c>
    </row>
    <row r="23" spans="1:3" s="41" customFormat="1" x14ac:dyDescent="0.25">
      <c r="A23" s="8"/>
      <c r="B23" s="41" t="s">
        <v>106</v>
      </c>
    </row>
    <row r="24" spans="1:3" s="41" customFormat="1" x14ac:dyDescent="0.25">
      <c r="A24" s="8"/>
      <c r="B24" s="41" t="s">
        <v>890</v>
      </c>
    </row>
    <row r="25" spans="1:3" s="41" customFormat="1" x14ac:dyDescent="0.25">
      <c r="A25" s="8"/>
      <c r="B25" s="41" t="s">
        <v>900</v>
      </c>
    </row>
    <row r="26" spans="1:3" s="41" customFormat="1" x14ac:dyDescent="0.25">
      <c r="A26" s="8"/>
      <c r="B26" s="41" t="s">
        <v>931</v>
      </c>
    </row>
    <row r="27" spans="1:3" s="41" customFormat="1" x14ac:dyDescent="0.25">
      <c r="A27" s="8"/>
      <c r="B27" s="41" t="s">
        <v>930</v>
      </c>
    </row>
    <row r="28" spans="1:3" s="41" customFormat="1" x14ac:dyDescent="0.25">
      <c r="A28" s="8"/>
      <c r="B28" s="41" t="s">
        <v>932</v>
      </c>
    </row>
    <row r="29" spans="1:3" s="41" customFormat="1" x14ac:dyDescent="0.25">
      <c r="A29" s="8"/>
      <c r="B29" s="41" t="s">
        <v>964</v>
      </c>
    </row>
    <row r="30" spans="1:3" s="41" customFormat="1" x14ac:dyDescent="0.25">
      <c r="A30" s="8"/>
      <c r="B30" s="42" t="s">
        <v>936</v>
      </c>
    </row>
    <row r="31" spans="1:3" s="41"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zoomScale="85" zoomScaleNormal="85" workbookViewId="0"/>
  </sheetViews>
  <sheetFormatPr defaultColWidth="11.42578125" defaultRowHeight="12.75" x14ac:dyDescent="0.2"/>
  <cols>
    <col min="1" max="1" width="25" style="33" customWidth="1"/>
    <col min="2" max="2" width="14.5703125" style="33" customWidth="1"/>
    <col min="3" max="3" width="11.5703125" style="33" customWidth="1"/>
    <col min="4" max="4" width="20.7109375" style="33" bestFit="1" customWidth="1"/>
    <col min="5" max="5" width="9.28515625" style="33" bestFit="1" customWidth="1"/>
    <col min="6" max="6" width="21.5703125" style="33" bestFit="1" customWidth="1"/>
    <col min="7" max="7" width="11.7109375" style="33" bestFit="1" customWidth="1"/>
    <col min="8" max="8" width="19.28515625" style="33" bestFit="1" customWidth="1"/>
    <col min="9" max="9" width="11.7109375" style="33" bestFit="1" customWidth="1"/>
    <col min="10" max="10" width="13.140625" style="33" customWidth="1"/>
    <col min="11" max="11" width="9.42578125" style="33" bestFit="1" customWidth="1"/>
    <col min="12" max="12" width="12.85546875" style="33" bestFit="1" customWidth="1"/>
    <col min="13" max="13" width="17" style="33" bestFit="1" customWidth="1"/>
    <col min="14" max="14" width="12.85546875" style="33" bestFit="1" customWidth="1"/>
    <col min="15" max="15" width="17" style="33" bestFit="1" customWidth="1"/>
    <col min="16" max="16" width="11.7109375" style="33" bestFit="1" customWidth="1"/>
    <col min="17" max="17" width="18.85546875" style="33" bestFit="1" customWidth="1"/>
    <col min="18" max="18" width="26" style="33" bestFit="1" customWidth="1"/>
    <col min="19" max="19" width="28.5703125" style="33" bestFit="1" customWidth="1"/>
    <col min="20" max="20" width="35.42578125" style="33" bestFit="1" customWidth="1"/>
    <col min="21" max="21" width="30.5703125" style="33" bestFit="1" customWidth="1"/>
    <col min="22" max="22" width="34.42578125" style="33" bestFit="1" customWidth="1"/>
    <col min="23" max="23" width="19.42578125" style="33" bestFit="1" customWidth="1"/>
    <col min="24" max="24" width="19.28515625" style="33" bestFit="1" customWidth="1"/>
    <col min="25" max="25" width="22.28515625" style="33" bestFit="1" customWidth="1"/>
    <col min="26" max="16384" width="11.42578125" style="33"/>
  </cols>
  <sheetData>
    <row r="2" spans="1:25" ht="15.75" customHeight="1" x14ac:dyDescent="0.25">
      <c r="C2" s="21" t="s">
        <v>939</v>
      </c>
    </row>
    <row r="3" spans="1:25" ht="15" x14ac:dyDescent="0.25">
      <c r="C3" s="21" t="s">
        <v>865</v>
      </c>
    </row>
    <row r="4" spans="1:25" ht="15" x14ac:dyDescent="0.25">
      <c r="C4" s="21" t="s">
        <v>943</v>
      </c>
    </row>
    <row r="5" spans="1:25" ht="15" x14ac:dyDescent="0.25">
      <c r="A5" s="22"/>
      <c r="B5" s="22"/>
      <c r="D5" s="22"/>
      <c r="E5" s="22"/>
      <c r="F5" s="22"/>
      <c r="G5" s="22"/>
      <c r="H5" s="22"/>
      <c r="I5" s="22"/>
      <c r="J5" s="22"/>
      <c r="K5" s="22"/>
      <c r="L5" s="22"/>
      <c r="M5" s="22"/>
      <c r="N5" s="22"/>
      <c r="O5" s="22"/>
      <c r="P5" s="22"/>
      <c r="Q5" s="22"/>
      <c r="R5" s="22"/>
      <c r="S5" s="22"/>
      <c r="T5" s="22"/>
      <c r="U5" s="22"/>
      <c r="V5" s="22"/>
    </row>
    <row r="6" spans="1:25" ht="15" x14ac:dyDescent="0.25">
      <c r="A6" s="27" t="s">
        <v>116</v>
      </c>
      <c r="B6" s="4" t="s">
        <v>884</v>
      </c>
      <c r="C6" s="4" t="s">
        <v>117</v>
      </c>
      <c r="D6" s="4" t="s">
        <v>90</v>
      </c>
      <c r="E6" s="4" t="s">
        <v>2</v>
      </c>
      <c r="F6" s="4" t="s">
        <v>93</v>
      </c>
      <c r="G6" s="4" t="s">
        <v>91</v>
      </c>
      <c r="H6" s="4" t="s">
        <v>92</v>
      </c>
      <c r="I6" s="4" t="s">
        <v>91</v>
      </c>
      <c r="J6" s="1" t="s">
        <v>99</v>
      </c>
      <c r="K6" s="2"/>
      <c r="L6" s="5" t="s">
        <v>100</v>
      </c>
      <c r="M6" s="5" t="s">
        <v>97</v>
      </c>
      <c r="N6" s="5" t="s">
        <v>100</v>
      </c>
      <c r="O6" s="5" t="s">
        <v>97</v>
      </c>
      <c r="P6" s="5" t="s">
        <v>101</v>
      </c>
      <c r="Q6" s="5" t="s">
        <v>102</v>
      </c>
      <c r="R6" s="11" t="s">
        <v>857</v>
      </c>
      <c r="S6" s="11" t="s">
        <v>858</v>
      </c>
      <c r="T6" s="11" t="s">
        <v>888</v>
      </c>
      <c r="U6" s="11" t="s">
        <v>898</v>
      </c>
      <c r="V6" s="11" t="s">
        <v>889</v>
      </c>
      <c r="W6" s="11" t="s">
        <v>899</v>
      </c>
      <c r="X6" s="11" t="s">
        <v>929</v>
      </c>
      <c r="Y6" s="11" t="s">
        <v>934</v>
      </c>
    </row>
    <row r="7" spans="1:25" ht="15" x14ac:dyDescent="0.25">
      <c r="A7" s="29" t="s">
        <v>114</v>
      </c>
      <c r="B7" s="6" t="s">
        <v>114</v>
      </c>
      <c r="C7" s="6" t="s">
        <v>115</v>
      </c>
      <c r="D7" s="6" t="s">
        <v>0</v>
      </c>
      <c r="E7" s="6" t="s">
        <v>1</v>
      </c>
      <c r="F7" s="6" t="s">
        <v>94</v>
      </c>
      <c r="G7" s="6" t="s">
        <v>3</v>
      </c>
      <c r="H7" s="6" t="s">
        <v>9</v>
      </c>
      <c r="I7" s="6" t="s">
        <v>3</v>
      </c>
      <c r="J7" s="3" t="s">
        <v>5</v>
      </c>
      <c r="K7" s="3" t="s">
        <v>6</v>
      </c>
      <c r="L7" s="7" t="s">
        <v>96</v>
      </c>
      <c r="M7" s="7" t="s">
        <v>108</v>
      </c>
      <c r="N7" s="7" t="s">
        <v>98</v>
      </c>
      <c r="O7" s="7" t="s">
        <v>109</v>
      </c>
      <c r="P7" s="7" t="s">
        <v>4</v>
      </c>
      <c r="Q7" s="7" t="s">
        <v>110</v>
      </c>
      <c r="R7" s="12" t="s">
        <v>111</v>
      </c>
      <c r="S7" s="12" t="s">
        <v>112</v>
      </c>
      <c r="T7" s="12" t="s">
        <v>887</v>
      </c>
      <c r="U7" s="12" t="s">
        <v>897</v>
      </c>
      <c r="V7" s="12" t="s">
        <v>933</v>
      </c>
      <c r="W7" s="12" t="s">
        <v>113</v>
      </c>
      <c r="X7" s="12" t="s">
        <v>107</v>
      </c>
      <c r="Y7" s="12" t="s">
        <v>935</v>
      </c>
    </row>
    <row r="8" spans="1:25" s="39" customFormat="1" ht="18.75" customHeight="1" x14ac:dyDescent="0.2">
      <c r="A8" s="37" t="s">
        <v>891</v>
      </c>
      <c r="B8" s="35">
        <v>12345</v>
      </c>
      <c r="C8" s="44">
        <v>41061</v>
      </c>
      <c r="D8" s="35" t="s">
        <v>87</v>
      </c>
      <c r="E8" s="34" t="s">
        <v>88</v>
      </c>
      <c r="F8" s="35" t="s">
        <v>923</v>
      </c>
      <c r="G8" s="37">
        <v>23</v>
      </c>
      <c r="H8" s="35" t="s">
        <v>923</v>
      </c>
      <c r="I8" s="35">
        <v>220</v>
      </c>
      <c r="J8" s="35" t="s">
        <v>950</v>
      </c>
      <c r="K8" s="35" t="s">
        <v>950</v>
      </c>
      <c r="L8" s="45" t="s">
        <v>951</v>
      </c>
      <c r="M8" s="45" t="s">
        <v>952</v>
      </c>
      <c r="N8" s="45" t="s">
        <v>951</v>
      </c>
      <c r="O8" s="45" t="s">
        <v>952</v>
      </c>
      <c r="P8" s="46" t="s">
        <v>951</v>
      </c>
      <c r="Q8" s="46" t="s">
        <v>952</v>
      </c>
      <c r="R8" s="47" t="s">
        <v>952</v>
      </c>
      <c r="S8" s="47" t="s">
        <v>952</v>
      </c>
      <c r="T8" s="47" t="s">
        <v>952</v>
      </c>
      <c r="U8" s="47" t="s">
        <v>952</v>
      </c>
      <c r="V8" s="47" t="s">
        <v>952</v>
      </c>
      <c r="W8" s="47" t="s">
        <v>952</v>
      </c>
      <c r="X8" s="48" t="e">
        <f>+M8+O8+Q8+R8+S8+T8+V8+W8+U8</f>
        <v>#VALUE!</v>
      </c>
      <c r="Y8" s="48" t="s">
        <v>953</v>
      </c>
    </row>
    <row r="9" spans="1:25" s="39" customFormat="1" ht="18.75" customHeight="1" x14ac:dyDescent="0.2">
      <c r="A9" s="37" t="s">
        <v>891</v>
      </c>
      <c r="B9" s="37">
        <f>+B8+1</f>
        <v>12346</v>
      </c>
      <c r="C9" s="49">
        <v>41365</v>
      </c>
      <c r="D9" s="37" t="s">
        <v>87</v>
      </c>
      <c r="E9" s="38" t="s">
        <v>88</v>
      </c>
      <c r="F9" s="37" t="s">
        <v>923</v>
      </c>
      <c r="G9" s="37">
        <v>23</v>
      </c>
      <c r="H9" s="37" t="s">
        <v>923</v>
      </c>
      <c r="I9" s="37">
        <v>220</v>
      </c>
      <c r="J9" s="35" t="s">
        <v>950</v>
      </c>
      <c r="K9" s="35" t="s">
        <v>950</v>
      </c>
      <c r="L9" s="45" t="s">
        <v>951</v>
      </c>
      <c r="M9" s="45" t="s">
        <v>952</v>
      </c>
      <c r="N9" s="45" t="s">
        <v>951</v>
      </c>
      <c r="O9" s="45" t="s">
        <v>952</v>
      </c>
      <c r="P9" s="46" t="s">
        <v>951</v>
      </c>
      <c r="Q9" s="46" t="s">
        <v>952</v>
      </c>
      <c r="R9" s="47" t="s">
        <v>952</v>
      </c>
      <c r="S9" s="47" t="s">
        <v>952</v>
      </c>
      <c r="T9" s="47" t="s">
        <v>952</v>
      </c>
      <c r="U9" s="47" t="s">
        <v>952</v>
      </c>
      <c r="V9" s="47" t="s">
        <v>952</v>
      </c>
      <c r="W9" s="47" t="s">
        <v>952</v>
      </c>
      <c r="X9" s="48" t="e">
        <f>+M9+O9+Q9+R9+S9+T9+V9+W9</f>
        <v>#VALUE!</v>
      </c>
      <c r="Y9" s="48" t="s">
        <v>953</v>
      </c>
    </row>
    <row r="10" spans="1:25" s="39" customFormat="1" ht="18.75" customHeight="1" x14ac:dyDescent="0.2">
      <c r="A10" s="37" t="s">
        <v>891</v>
      </c>
      <c r="B10" s="37">
        <f t="shared" ref="B10" si="0">+B9+1</f>
        <v>12347</v>
      </c>
      <c r="C10" s="49">
        <v>41334</v>
      </c>
      <c r="D10" s="37" t="s">
        <v>87</v>
      </c>
      <c r="E10" s="38" t="s">
        <v>88</v>
      </c>
      <c r="F10" s="37" t="s">
        <v>923</v>
      </c>
      <c r="G10" s="37">
        <v>23</v>
      </c>
      <c r="H10" s="37" t="s">
        <v>923</v>
      </c>
      <c r="I10" s="37">
        <v>220</v>
      </c>
      <c r="J10" s="35" t="s">
        <v>950</v>
      </c>
      <c r="K10" s="35" t="s">
        <v>950</v>
      </c>
      <c r="L10" s="45" t="s">
        <v>951</v>
      </c>
      <c r="M10" s="45" t="s">
        <v>952</v>
      </c>
      <c r="N10" s="45" t="s">
        <v>951</v>
      </c>
      <c r="O10" s="45" t="s">
        <v>952</v>
      </c>
      <c r="P10" s="46" t="s">
        <v>951</v>
      </c>
      <c r="Q10" s="46" t="s">
        <v>952</v>
      </c>
      <c r="R10" s="47" t="s">
        <v>952</v>
      </c>
      <c r="S10" s="47" t="s">
        <v>952</v>
      </c>
      <c r="T10" s="47" t="s">
        <v>952</v>
      </c>
      <c r="U10" s="47" t="s">
        <v>952</v>
      </c>
      <c r="V10" s="47" t="s">
        <v>952</v>
      </c>
      <c r="W10" s="47" t="s">
        <v>952</v>
      </c>
      <c r="X10" s="48" t="e">
        <f>+M10+O10+Q10+R10+S10+T10+V10+W10</f>
        <v>#VALUE!</v>
      </c>
      <c r="Y10" s="48" t="s">
        <v>953</v>
      </c>
    </row>
    <row r="11" spans="1:25" s="39" customFormat="1" ht="18.75" customHeight="1" x14ac:dyDescent="0.2">
      <c r="A11" s="37" t="s">
        <v>885</v>
      </c>
      <c r="B11" s="37">
        <v>234</v>
      </c>
      <c r="C11" s="49">
        <v>41426</v>
      </c>
      <c r="D11" s="37" t="s">
        <v>87</v>
      </c>
      <c r="E11" s="38" t="s">
        <v>88</v>
      </c>
      <c r="F11" s="37" t="s">
        <v>923</v>
      </c>
      <c r="G11" s="37">
        <v>23</v>
      </c>
      <c r="H11" s="37" t="s">
        <v>923</v>
      </c>
      <c r="I11" s="37">
        <v>220</v>
      </c>
      <c r="J11" s="35" t="s">
        <v>950</v>
      </c>
      <c r="K11" s="35" t="s">
        <v>950</v>
      </c>
      <c r="L11" s="45" t="s">
        <v>951</v>
      </c>
      <c r="M11" s="45" t="s">
        <v>952</v>
      </c>
      <c r="N11" s="45" t="s">
        <v>951</v>
      </c>
      <c r="O11" s="45" t="s">
        <v>952</v>
      </c>
      <c r="P11" s="46" t="s">
        <v>951</v>
      </c>
      <c r="Q11" s="46" t="s">
        <v>952</v>
      </c>
      <c r="R11" s="47" t="s">
        <v>952</v>
      </c>
      <c r="S11" s="47" t="s">
        <v>952</v>
      </c>
      <c r="T11" s="47" t="s">
        <v>952</v>
      </c>
      <c r="U11" s="47" t="s">
        <v>952</v>
      </c>
      <c r="V11" s="47" t="s">
        <v>952</v>
      </c>
      <c r="W11" s="47" t="s">
        <v>952</v>
      </c>
      <c r="X11" s="48" t="e">
        <f>+M11+O11+Q11+R11+S11+T11+V11+W11</f>
        <v>#VALUE!</v>
      </c>
      <c r="Y11" s="48" t="s">
        <v>953</v>
      </c>
    </row>
    <row r="12" spans="1:25" s="39" customFormat="1" ht="18.75" customHeight="1" x14ac:dyDescent="0.2">
      <c r="A12" s="37" t="s">
        <v>886</v>
      </c>
      <c r="B12" s="37">
        <v>235</v>
      </c>
      <c r="C12" s="49">
        <v>41426</v>
      </c>
      <c r="D12" s="37" t="s">
        <v>87</v>
      </c>
      <c r="E12" s="38" t="s">
        <v>88</v>
      </c>
      <c r="F12" s="37" t="s">
        <v>923</v>
      </c>
      <c r="G12" s="37">
        <v>23</v>
      </c>
      <c r="H12" s="37" t="s">
        <v>923</v>
      </c>
      <c r="I12" s="37">
        <v>220</v>
      </c>
      <c r="J12" s="35" t="s">
        <v>950</v>
      </c>
      <c r="K12" s="35" t="s">
        <v>950</v>
      </c>
      <c r="L12" s="45" t="s">
        <v>951</v>
      </c>
      <c r="M12" s="45" t="s">
        <v>952</v>
      </c>
      <c r="N12" s="45" t="s">
        <v>951</v>
      </c>
      <c r="O12" s="45" t="s">
        <v>952</v>
      </c>
      <c r="P12" s="46" t="s">
        <v>951</v>
      </c>
      <c r="Q12" s="46" t="s">
        <v>952</v>
      </c>
      <c r="R12" s="47" t="s">
        <v>952</v>
      </c>
      <c r="S12" s="47" t="s">
        <v>952</v>
      </c>
      <c r="T12" s="47" t="s">
        <v>952</v>
      </c>
      <c r="U12" s="47" t="s">
        <v>952</v>
      </c>
      <c r="V12" s="47" t="s">
        <v>952</v>
      </c>
      <c r="W12" s="47" t="s">
        <v>952</v>
      </c>
      <c r="X12" s="48" t="e">
        <f>+M12+O12+Q12+R12+S12+T12+V12+W12</f>
        <v>#VALUE!</v>
      </c>
      <c r="Y12" s="48" t="s">
        <v>953</v>
      </c>
    </row>
    <row r="15" spans="1:25" ht="15" x14ac:dyDescent="0.25">
      <c r="C15" s="8" t="s">
        <v>179</v>
      </c>
    </row>
    <row r="16" spans="1:25" ht="15" x14ac:dyDescent="0.25">
      <c r="C16" s="22" t="s">
        <v>856</v>
      </c>
    </row>
    <row r="17" spans="3:3" ht="15" x14ac:dyDescent="0.25">
      <c r="C17" s="22" t="s">
        <v>180</v>
      </c>
    </row>
    <row r="18" spans="3:3" ht="15" x14ac:dyDescent="0.25">
      <c r="C18" s="22" t="s">
        <v>862</v>
      </c>
    </row>
    <row r="19" spans="3:3" ht="15" x14ac:dyDescent="0.25">
      <c r="C19" s="22" t="s">
        <v>181</v>
      </c>
    </row>
    <row r="20" spans="3:3" ht="15" x14ac:dyDescent="0.25">
      <c r="C20" s="22" t="s">
        <v>182</v>
      </c>
    </row>
    <row r="21" spans="3:3" ht="15" x14ac:dyDescent="0.25">
      <c r="C21"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B2:AI105"/>
  <sheetViews>
    <sheetView tabSelected="1" topLeftCell="C1" zoomScale="70" zoomScaleNormal="70" workbookViewId="0">
      <selection activeCell="O66" sqref="O66:O67"/>
    </sheetView>
  </sheetViews>
  <sheetFormatPr defaultColWidth="11.42578125" defaultRowHeight="15" x14ac:dyDescent="0.25"/>
  <cols>
    <col min="1" max="1" width="2.42578125" style="22" customWidth="1"/>
    <col min="2" max="2" width="28.28515625" style="22" customWidth="1"/>
    <col min="3" max="3" width="29" style="22" customWidth="1"/>
    <col min="4" max="4" width="19.5703125" style="22" bestFit="1" customWidth="1"/>
    <col min="5" max="5" width="8.85546875" style="22" bestFit="1" customWidth="1"/>
    <col min="6" max="6" width="18.28515625" style="22" bestFit="1" customWidth="1"/>
    <col min="7" max="7" width="18.140625" style="22" bestFit="1" customWidth="1"/>
    <col min="8" max="8" width="14.5703125" style="22" customWidth="1"/>
    <col min="9" max="9" width="14.7109375" style="22" customWidth="1"/>
    <col min="10" max="10" width="18.5703125" style="22" bestFit="1" customWidth="1"/>
    <col min="11" max="11" width="17" style="22" bestFit="1" customWidth="1"/>
    <col min="12" max="12" width="15.85546875" style="22" bestFit="1" customWidth="1"/>
    <col min="13" max="13" width="10" style="22" bestFit="1" customWidth="1"/>
    <col min="14" max="14" width="8.85546875" style="22" bestFit="1" customWidth="1"/>
    <col min="15" max="15" width="14.28515625" style="22" bestFit="1" customWidth="1"/>
    <col min="16" max="16" width="14.140625" style="22" bestFit="1" customWidth="1"/>
    <col min="17" max="18" width="11.42578125" style="22"/>
    <col min="19" max="19" width="21.28515625" style="22" bestFit="1" customWidth="1"/>
    <col min="20" max="20" width="15.85546875" style="22" bestFit="1" customWidth="1"/>
    <col min="21" max="21" width="10" style="22" bestFit="1" customWidth="1"/>
    <col min="22" max="22" width="12" style="22" bestFit="1" customWidth="1"/>
    <col min="23" max="23" width="14" style="22" bestFit="1" customWidth="1"/>
    <col min="24" max="24" width="14.140625" style="22" bestFit="1" customWidth="1"/>
    <col min="25" max="26" width="11.42578125" style="22"/>
    <col min="27" max="27" width="21.28515625" style="22" bestFit="1" customWidth="1"/>
    <col min="28" max="28" width="15.85546875" style="22" bestFit="1" customWidth="1"/>
    <col min="29" max="29" width="10" style="22" bestFit="1" customWidth="1"/>
    <col min="30" max="30" width="9.5703125" style="22" bestFit="1" customWidth="1"/>
    <col min="31" max="31" width="9.5703125" style="22" customWidth="1"/>
    <col min="32" max="32" width="10.28515625" style="22" bestFit="1" customWidth="1"/>
    <col min="33" max="33" width="12.140625" style="22" bestFit="1" customWidth="1"/>
    <col min="34" max="34" width="14.140625" style="22" bestFit="1" customWidth="1"/>
    <col min="35" max="16384" width="11.42578125" style="22"/>
  </cols>
  <sheetData>
    <row r="2" spans="2:34" x14ac:dyDescent="0.25">
      <c r="B2" s="21" t="s">
        <v>941</v>
      </c>
    </row>
    <row r="3" spans="2:34" x14ac:dyDescent="0.25">
      <c r="B3" s="21" t="s">
        <v>940</v>
      </c>
    </row>
    <row r="4" spans="2:34" x14ac:dyDescent="0.25">
      <c r="B4" s="21" t="s">
        <v>942</v>
      </c>
      <c r="K4" s="68" t="s">
        <v>1007</v>
      </c>
      <c r="L4" s="68"/>
      <c r="S4" s="68" t="s">
        <v>1008</v>
      </c>
      <c r="T4" s="68"/>
      <c r="AA4" s="68" t="s">
        <v>1008</v>
      </c>
      <c r="AB4" s="68"/>
    </row>
    <row r="5" spans="2:34" x14ac:dyDescent="0.25">
      <c r="K5" s="23">
        <v>42736</v>
      </c>
      <c r="L5" s="24"/>
      <c r="M5" s="24"/>
      <c r="N5" s="25"/>
      <c r="O5" s="26"/>
      <c r="P5" s="25"/>
      <c r="S5" s="23">
        <v>42736</v>
      </c>
      <c r="T5" s="24"/>
      <c r="U5" s="24"/>
      <c r="V5" s="25"/>
      <c r="W5" s="26"/>
      <c r="X5" s="25"/>
      <c r="AA5" s="23">
        <v>42736</v>
      </c>
      <c r="AB5" s="24"/>
      <c r="AC5" s="24"/>
      <c r="AD5" s="25"/>
      <c r="AE5" s="24"/>
      <c r="AF5" s="24"/>
      <c r="AG5" s="26"/>
      <c r="AH5" s="25"/>
    </row>
    <row r="6" spans="2:34" x14ac:dyDescent="0.25">
      <c r="B6" s="27" t="s">
        <v>2</v>
      </c>
      <c r="C6" s="27" t="s">
        <v>2</v>
      </c>
      <c r="D6" s="27" t="s">
        <v>183</v>
      </c>
      <c r="E6" s="27" t="s">
        <v>184</v>
      </c>
      <c r="F6" s="28" t="s">
        <v>185</v>
      </c>
      <c r="G6" s="27" t="s">
        <v>186</v>
      </c>
      <c r="H6" s="26" t="s">
        <v>187</v>
      </c>
      <c r="I6" s="25"/>
      <c r="J6" s="27" t="s">
        <v>188</v>
      </c>
      <c r="K6" s="27" t="s">
        <v>189</v>
      </c>
      <c r="L6" s="27" t="s">
        <v>190</v>
      </c>
      <c r="M6" s="27" t="s">
        <v>191</v>
      </c>
      <c r="N6" s="27" t="s">
        <v>192</v>
      </c>
      <c r="O6" s="27" t="s">
        <v>193</v>
      </c>
      <c r="P6" s="27" t="s">
        <v>194</v>
      </c>
      <c r="S6" s="27" t="s">
        <v>189</v>
      </c>
      <c r="T6" s="27" t="s">
        <v>190</v>
      </c>
      <c r="U6" s="27" t="s">
        <v>191</v>
      </c>
      <c r="V6" s="27" t="s">
        <v>192</v>
      </c>
      <c r="W6" s="27" t="s">
        <v>193</v>
      </c>
      <c r="X6" s="27" t="s">
        <v>194</v>
      </c>
      <c r="AA6" s="27" t="s">
        <v>189</v>
      </c>
      <c r="AB6" s="27" t="s">
        <v>190</v>
      </c>
      <c r="AC6" s="27" t="s">
        <v>191</v>
      </c>
      <c r="AD6" s="27" t="s">
        <v>192</v>
      </c>
      <c r="AE6" s="27" t="s">
        <v>1010</v>
      </c>
      <c r="AF6" s="27" t="s">
        <v>1011</v>
      </c>
      <c r="AG6" s="27" t="s">
        <v>193</v>
      </c>
      <c r="AH6" s="27" t="s">
        <v>194</v>
      </c>
    </row>
    <row r="7" spans="2:34" x14ac:dyDescent="0.25">
      <c r="B7" s="29" t="s">
        <v>196</v>
      </c>
      <c r="C7" s="29" t="s">
        <v>195</v>
      </c>
      <c r="D7" s="29" t="s">
        <v>197</v>
      </c>
      <c r="E7" s="29" t="s">
        <v>198</v>
      </c>
      <c r="F7" s="29"/>
      <c r="G7" s="29" t="s">
        <v>199</v>
      </c>
      <c r="H7" s="29" t="s">
        <v>5</v>
      </c>
      <c r="I7" s="29" t="s">
        <v>6</v>
      </c>
      <c r="J7" s="29" t="s">
        <v>200</v>
      </c>
      <c r="K7" s="29" t="s">
        <v>201</v>
      </c>
      <c r="L7" s="29" t="s">
        <v>202</v>
      </c>
      <c r="M7" s="29" t="s">
        <v>203</v>
      </c>
      <c r="N7" s="29" t="s">
        <v>204</v>
      </c>
      <c r="O7" s="29" t="s">
        <v>205</v>
      </c>
      <c r="P7" s="29" t="s">
        <v>206</v>
      </c>
      <c r="S7" s="29" t="s">
        <v>201</v>
      </c>
      <c r="T7" s="29" t="s">
        <v>202</v>
      </c>
      <c r="U7" s="29" t="s">
        <v>203</v>
      </c>
      <c r="V7" s="29" t="s">
        <v>204</v>
      </c>
      <c r="W7" s="29" t="s">
        <v>205</v>
      </c>
      <c r="X7" s="29" t="s">
        <v>206</v>
      </c>
      <c r="AA7" s="29" t="s">
        <v>201</v>
      </c>
      <c r="AB7" s="29" t="s">
        <v>202</v>
      </c>
      <c r="AC7" s="29" t="s">
        <v>203</v>
      </c>
      <c r="AD7" s="29" t="s">
        <v>204</v>
      </c>
      <c r="AE7" s="29" t="s">
        <v>205</v>
      </c>
      <c r="AF7" s="29" t="s">
        <v>205</v>
      </c>
      <c r="AG7" s="29" t="s">
        <v>205</v>
      </c>
      <c r="AH7" s="29" t="s">
        <v>206</v>
      </c>
    </row>
    <row r="8" spans="2:34" hidden="1" x14ac:dyDescent="0.25">
      <c r="B8" s="63" t="s">
        <v>995</v>
      </c>
      <c r="C8" s="63" t="s">
        <v>32</v>
      </c>
      <c r="D8" s="63" t="s">
        <v>33</v>
      </c>
      <c r="E8" s="63">
        <v>220</v>
      </c>
      <c r="F8" s="63" t="s">
        <v>1005</v>
      </c>
      <c r="G8" s="30" t="s">
        <v>1006</v>
      </c>
      <c r="H8" s="31">
        <v>42736</v>
      </c>
      <c r="I8" s="31">
        <v>50040</v>
      </c>
      <c r="J8" s="20" t="str">
        <f>+D8</f>
        <v>Diego de Almagro 220</v>
      </c>
      <c r="K8" s="64">
        <f>'[1]FACTURACION ENE17'!$O$42</f>
        <v>6658.0552999999818</v>
      </c>
      <c r="L8" s="64">
        <f>'[1]FACTURACION ENE17'!$N$15</f>
        <v>41.832000000000029</v>
      </c>
      <c r="M8" s="52">
        <f>'[1]FACTURACION ENE17'!$M$42/1000</f>
        <v>0.24817554071157899</v>
      </c>
      <c r="N8" s="52">
        <f>+('[1]FACTURACION ENE17'!$L$15+'[1]FACTURACION ENE17'!$L$29+'[1]FACTURACION ENE17'!$L$42)/1000</f>
        <v>137.97431834313349</v>
      </c>
      <c r="O8" s="65">
        <f>+K8*M8+L8*N8</f>
        <v>7424.1081590950544</v>
      </c>
      <c r="P8" s="66">
        <f>+O8/N8</f>
        <v>53.807898804991829</v>
      </c>
      <c r="S8" s="64">
        <f>+INDEX([2]Precios!$B$9:$H$25,MATCH($J8,[2]Precios!$B$9:$B$25,0),7)</f>
        <v>6658.0553</v>
      </c>
      <c r="T8" s="64">
        <f>+INDEX([2]Precios!$B$9:$H$25,MATCH($J8,[2]Precios!$B$9:$B$25,0),6)</f>
        <v>41.832000000000001</v>
      </c>
      <c r="U8" s="69">
        <f>+M8</f>
        <v>0.24817554071157899</v>
      </c>
      <c r="V8" s="69">
        <f>+N8</f>
        <v>137.97431834313349</v>
      </c>
      <c r="W8" s="70">
        <f>+S8*U8+T8*V8</f>
        <v>7424.1081590950553</v>
      </c>
      <c r="X8" s="70">
        <f>+W8/V8</f>
        <v>53.807898804991837</v>
      </c>
      <c r="AA8" s="64">
        <f>+K8-S8</f>
        <v>-1.8189894035458565E-11</v>
      </c>
      <c r="AB8" s="64">
        <f t="shared" ref="AB8:AD8" si="0">+L8-T8</f>
        <v>0</v>
      </c>
      <c r="AC8" s="64">
        <f t="shared" si="0"/>
        <v>0</v>
      </c>
      <c r="AD8" s="64">
        <f t="shared" si="0"/>
        <v>0</v>
      </c>
      <c r="AE8" s="64">
        <f>-K8*M8+S8*U8</f>
        <v>4.5474735088646412E-12</v>
      </c>
      <c r="AF8" s="64">
        <f>-L8*N8+T8*V8</f>
        <v>0</v>
      </c>
      <c r="AG8" s="74">
        <f>-O8+W8</f>
        <v>0</v>
      </c>
      <c r="AH8" s="64">
        <f>+P8-X8</f>
        <v>0</v>
      </c>
    </row>
    <row r="9" spans="2:34" hidden="1" x14ac:dyDescent="0.25">
      <c r="B9" s="63" t="s">
        <v>995</v>
      </c>
      <c r="C9" s="63" t="s">
        <v>36</v>
      </c>
      <c r="D9" s="63" t="s">
        <v>37</v>
      </c>
      <c r="E9" s="63">
        <v>220</v>
      </c>
      <c r="F9" s="63" t="s">
        <v>1005</v>
      </c>
      <c r="G9" s="30" t="s">
        <v>1006</v>
      </c>
      <c r="H9" s="31">
        <v>42736</v>
      </c>
      <c r="I9" s="31">
        <v>50040</v>
      </c>
      <c r="J9" s="20" t="str">
        <f t="shared" ref="J9:J71" si="1">+D9</f>
        <v>Cardones 220</v>
      </c>
      <c r="K9" s="64">
        <f>+'[1]FACTURACION ENE17'!$O191</f>
        <v>7153.339600000003</v>
      </c>
      <c r="L9" s="64">
        <f>+'[1]FACTURACION ENE17'!$N83</f>
        <v>45.588999999999842</v>
      </c>
      <c r="M9" s="52">
        <f>+'[1]FACTURACION ENE17'!$M191/1000</f>
        <v>0.47300101042734199</v>
      </c>
      <c r="N9" s="52">
        <f>+'[1]FACTURACION ENE17'!$L575/1000</f>
        <v>462.78122232195</v>
      </c>
      <c r="O9" s="65">
        <f t="shared" ref="O9:O12" si="2">+K9*M9+L9*N9</f>
        <v>24481.270003165224</v>
      </c>
      <c r="P9" s="66">
        <f t="shared" ref="P9:P12" si="3">+O9/N9</f>
        <v>52.90030974103346</v>
      </c>
      <c r="S9" s="64">
        <f>+INDEX([2]Precios!$B$9:$H$25,MATCH($J9,[2]Precios!$B$9:$B$25,0),7)</f>
        <v>7153.3396000000002</v>
      </c>
      <c r="T9" s="64">
        <f>+INDEX([2]Precios!$B$9:$H$25,MATCH($J9,[2]Precios!$B$9:$B$25,0),6)</f>
        <v>45.588999999999999</v>
      </c>
      <c r="U9" s="69">
        <f t="shared" ref="U9:U12" si="4">+M9</f>
        <v>0.47300101042734199</v>
      </c>
      <c r="V9" s="69">
        <f t="shared" ref="V9:V12" si="5">+N9</f>
        <v>462.78122232195</v>
      </c>
      <c r="W9" s="70">
        <f t="shared" ref="W9:W12" si="6">+S9*U9+T9*V9</f>
        <v>24481.270003165297</v>
      </c>
      <c r="X9" s="70">
        <f t="shared" ref="X9:X12" si="7">+W9/V9</f>
        <v>52.900309741033617</v>
      </c>
      <c r="AA9" s="64">
        <f t="shared" ref="AA9:AA12" si="8">+K9-S9</f>
        <v>0</v>
      </c>
      <c r="AB9" s="64">
        <f t="shared" ref="AB9:AB12" si="9">+L9-T9</f>
        <v>-1.5631940186722204E-13</v>
      </c>
      <c r="AC9" s="64">
        <f t="shared" ref="AC9:AC12" si="10">+M9-U9</f>
        <v>0</v>
      </c>
      <c r="AD9" s="64">
        <f t="shared" ref="AD9:AD12" si="11">+N9-V9</f>
        <v>0</v>
      </c>
      <c r="AE9" s="64">
        <f t="shared" ref="AE9:AE12" si="12">-K9*M9+S9*U9</f>
        <v>0</v>
      </c>
      <c r="AF9" s="64">
        <f t="shared" ref="AF9:AF12" si="13">-L9*N9+T9*V9</f>
        <v>7.2759576141834259E-11</v>
      </c>
      <c r="AG9" s="74">
        <f t="shared" ref="AG9:AG12" si="14">-O9+W9</f>
        <v>7.2759576141834259E-11</v>
      </c>
      <c r="AH9" s="64">
        <f t="shared" ref="AH9:AH12" si="15">+P9-X9</f>
        <v>-1.5631940186722204E-13</v>
      </c>
    </row>
    <row r="10" spans="2:34" hidden="1" x14ac:dyDescent="0.25">
      <c r="B10" s="63" t="s">
        <v>995</v>
      </c>
      <c r="C10" s="63" t="s">
        <v>36</v>
      </c>
      <c r="D10" s="63" t="s">
        <v>33</v>
      </c>
      <c r="E10" s="63">
        <v>220</v>
      </c>
      <c r="F10" s="63" t="s">
        <v>1005</v>
      </c>
      <c r="G10" s="30" t="s">
        <v>1006</v>
      </c>
      <c r="H10" s="31">
        <v>42736</v>
      </c>
      <c r="I10" s="31">
        <v>50040</v>
      </c>
      <c r="J10" s="20" t="str">
        <f t="shared" si="1"/>
        <v>Diego de Almagro 220</v>
      </c>
      <c r="K10" s="64">
        <f>+'[1]FACTURACION ENE17'!$O192</f>
        <v>6658.0553</v>
      </c>
      <c r="L10" s="64">
        <f>+'[1]FACTURACION ENE17'!$N84</f>
        <v>41.832000000000079</v>
      </c>
      <c r="M10" s="52">
        <f>+'[1]FACTURACION ENE17'!$M192/1000</f>
        <v>6.0800043983340601E-2</v>
      </c>
      <c r="N10" s="52">
        <f>+'[1]FACTURACION ENE17'!$L576/1000</f>
        <v>33.424006346599128</v>
      </c>
      <c r="O10" s="65">
        <f t="shared" si="2"/>
        <v>1803.0030885744513</v>
      </c>
      <c r="P10" s="66">
        <f t="shared" si="3"/>
        <v>53.943356456964821</v>
      </c>
      <c r="S10" s="64">
        <f>+INDEX([2]Precios!$B$9:$H$25,MATCH($J10,[2]Precios!$B$9:$B$25,0),7)</f>
        <v>6658.0553</v>
      </c>
      <c r="T10" s="64">
        <f>+INDEX([2]Precios!$B$9:$H$25,MATCH($J10,[2]Precios!$B$9:$B$25,0),6)</f>
        <v>41.832000000000001</v>
      </c>
      <c r="U10" s="69">
        <f t="shared" si="4"/>
        <v>6.0800043983340601E-2</v>
      </c>
      <c r="V10" s="69">
        <f t="shared" si="5"/>
        <v>33.424006346599128</v>
      </c>
      <c r="W10" s="70">
        <f t="shared" si="6"/>
        <v>1803.0030885744488</v>
      </c>
      <c r="X10" s="70">
        <f t="shared" si="7"/>
        <v>53.94335645696475</v>
      </c>
      <c r="AA10" s="64">
        <f t="shared" si="8"/>
        <v>0</v>
      </c>
      <c r="AB10" s="64">
        <f t="shared" si="9"/>
        <v>7.815970093361102E-14</v>
      </c>
      <c r="AC10" s="64">
        <f t="shared" si="10"/>
        <v>0</v>
      </c>
      <c r="AD10" s="64">
        <f t="shared" si="11"/>
        <v>0</v>
      </c>
      <c r="AE10" s="64">
        <f t="shared" si="12"/>
        <v>0</v>
      </c>
      <c r="AF10" s="64">
        <f t="shared" si="13"/>
        <v>-2.5011104298755527E-12</v>
      </c>
      <c r="AG10" s="74">
        <f t="shared" si="14"/>
        <v>-2.5011104298755527E-12</v>
      </c>
      <c r="AH10" s="64">
        <f t="shared" si="15"/>
        <v>7.1054273576010019E-14</v>
      </c>
    </row>
    <row r="11" spans="2:34" hidden="1" x14ac:dyDescent="0.25">
      <c r="B11" s="63" t="s">
        <v>995</v>
      </c>
      <c r="C11" s="63" t="s">
        <v>36</v>
      </c>
      <c r="D11" s="63" t="s">
        <v>38</v>
      </c>
      <c r="E11" s="63">
        <v>220</v>
      </c>
      <c r="F11" s="63" t="s">
        <v>1005</v>
      </c>
      <c r="G11" s="30" t="s">
        <v>1006</v>
      </c>
      <c r="H11" s="31">
        <v>42736</v>
      </c>
      <c r="I11" s="31">
        <v>50040</v>
      </c>
      <c r="J11" s="20" t="str">
        <f t="shared" si="1"/>
        <v>Maitencillo 220</v>
      </c>
      <c r="K11" s="64">
        <f>+'[1]FACTURACION ENE17'!$O193</f>
        <v>7215.9473000000135</v>
      </c>
      <c r="L11" s="64">
        <f>+'[1]FACTURACION ENE17'!$N85</f>
        <v>45.165999999999826</v>
      </c>
      <c r="M11" s="52">
        <f>+'[1]FACTURACION ENE17'!$M193/1000</f>
        <v>0.17087001821534198</v>
      </c>
      <c r="N11" s="52">
        <f>+'[1]FACTURACION ENE17'!$L577/1000</f>
        <v>97.902850686506696</v>
      </c>
      <c r="O11" s="65">
        <f t="shared" si="2"/>
        <v>5654.8692006986939</v>
      </c>
      <c r="P11" s="66">
        <f t="shared" si="3"/>
        <v>57.760005567213447</v>
      </c>
      <c r="S11" s="64">
        <f>+INDEX([2]Precios!$B$9:$H$25,MATCH($J11,[2]Precios!$B$9:$B$25,0),7)</f>
        <v>7215.9472999999998</v>
      </c>
      <c r="T11" s="64">
        <f>+INDEX([2]Precios!$B$9:$H$25,MATCH($J11,[2]Precios!$B$9:$B$25,0),6)</f>
        <v>45.165999999999997</v>
      </c>
      <c r="U11" s="69">
        <f t="shared" si="4"/>
        <v>0.17087001821534198</v>
      </c>
      <c r="V11" s="69">
        <f t="shared" si="5"/>
        <v>97.902850686506696</v>
      </c>
      <c r="W11" s="70">
        <f t="shared" si="6"/>
        <v>5654.8692006987094</v>
      </c>
      <c r="X11" s="70">
        <f t="shared" si="7"/>
        <v>57.760005567213611</v>
      </c>
      <c r="AA11" s="64">
        <f t="shared" si="8"/>
        <v>1.3642420526593924E-11</v>
      </c>
      <c r="AB11" s="64">
        <f t="shared" si="9"/>
        <v>-1.7053025658242404E-13</v>
      </c>
      <c r="AC11" s="64">
        <f t="shared" si="10"/>
        <v>0</v>
      </c>
      <c r="AD11" s="64">
        <f t="shared" si="11"/>
        <v>0</v>
      </c>
      <c r="AE11" s="64">
        <f t="shared" si="12"/>
        <v>-2.2737367544323206E-12</v>
      </c>
      <c r="AF11" s="64">
        <f t="shared" si="13"/>
        <v>1.7280399333685637E-11</v>
      </c>
      <c r="AG11" s="74">
        <f t="shared" si="14"/>
        <v>1.546140993013978E-11</v>
      </c>
      <c r="AH11" s="64">
        <f t="shared" si="15"/>
        <v>-1.6342482922482304E-13</v>
      </c>
    </row>
    <row r="12" spans="2:34" hidden="1" x14ac:dyDescent="0.25">
      <c r="B12" s="63" t="s">
        <v>995</v>
      </c>
      <c r="C12" s="63" t="s">
        <v>36</v>
      </c>
      <c r="D12" s="63" t="s">
        <v>996</v>
      </c>
      <c r="E12" s="63">
        <v>220</v>
      </c>
      <c r="F12" s="63" t="s">
        <v>1005</v>
      </c>
      <c r="G12" s="30" t="s">
        <v>1006</v>
      </c>
      <c r="H12" s="31">
        <v>42736</v>
      </c>
      <c r="I12" s="31">
        <v>50040</v>
      </c>
      <c r="J12" s="20" t="str">
        <f t="shared" si="1"/>
        <v>Pan de Azucar 220</v>
      </c>
      <c r="K12" s="64">
        <f>+'[1]FACTURACION ENE17'!$O194</f>
        <v>5171.0737000000081</v>
      </c>
      <c r="L12" s="64">
        <f>+'[1]FACTURACION ENE17'!$N86</f>
        <v>50.903999999999883</v>
      </c>
      <c r="M12" s="52">
        <f>+'[1]FACTURACION ENE17'!$M194/1000</f>
        <v>1.27731146415609E-3</v>
      </c>
      <c r="N12" s="52">
        <f>+'[1]FACTURACION ENE17'!$L578/1000</f>
        <v>0.59693295624836196</v>
      </c>
      <c r="O12" s="65">
        <f t="shared" si="2"/>
        <v>36.991346923872605</v>
      </c>
      <c r="P12" s="66">
        <f t="shared" si="3"/>
        <v>61.969014336815839</v>
      </c>
      <c r="S12" s="64">
        <f>+INDEX([2]Precios!$B$9:$H$25,MATCH($J12,[2]Precios!$B$9:$B$25,0),7)</f>
        <v>5171.0736999999999</v>
      </c>
      <c r="T12" s="64">
        <f>+INDEX([2]Precios!$B$9:$H$25,MATCH($J12,[2]Precios!$B$9:$B$25,0),6)</f>
        <v>50.905000000000001</v>
      </c>
      <c r="U12" s="69">
        <f t="shared" si="4"/>
        <v>1.27731146415609E-3</v>
      </c>
      <c r="V12" s="69">
        <f t="shared" si="5"/>
        <v>0.59693295624836196</v>
      </c>
      <c r="W12" s="70">
        <f t="shared" si="6"/>
        <v>36.991943856828918</v>
      </c>
      <c r="X12" s="70">
        <f t="shared" si="7"/>
        <v>61.97001433681595</v>
      </c>
      <c r="AA12" s="64">
        <f t="shared" si="8"/>
        <v>8.1854523159563541E-12</v>
      </c>
      <c r="AB12" s="64">
        <f t="shared" si="9"/>
        <v>-1.0000000001184617E-3</v>
      </c>
      <c r="AC12" s="64">
        <f t="shared" si="10"/>
        <v>0</v>
      </c>
      <c r="AD12" s="64">
        <f t="shared" si="11"/>
        <v>0</v>
      </c>
      <c r="AE12" s="64">
        <f t="shared" si="12"/>
        <v>-1.0658141036401503E-14</v>
      </c>
      <c r="AF12" s="64">
        <f t="shared" si="13"/>
        <v>5.9693295632001764E-4</v>
      </c>
      <c r="AG12" s="74">
        <f t="shared" si="14"/>
        <v>5.9693295631291221E-4</v>
      </c>
      <c r="AH12" s="64">
        <f t="shared" si="15"/>
        <v>-1.0000000001113563E-3</v>
      </c>
    </row>
    <row r="13" spans="2:34" hidden="1" x14ac:dyDescent="0.25">
      <c r="B13" s="63" t="s">
        <v>995</v>
      </c>
      <c r="C13" s="63" t="s">
        <v>26</v>
      </c>
      <c r="D13" s="63" t="s">
        <v>997</v>
      </c>
      <c r="E13" s="63">
        <v>220</v>
      </c>
      <c r="F13" s="63" t="s">
        <v>1005</v>
      </c>
      <c r="G13" s="30" t="s">
        <v>1006</v>
      </c>
      <c r="H13" s="31">
        <v>42736</v>
      </c>
      <c r="I13" s="31">
        <v>50040</v>
      </c>
      <c r="J13" s="20" t="str">
        <f t="shared" si="1"/>
        <v>Alto Melipilla 220</v>
      </c>
      <c r="K13" s="64"/>
      <c r="L13" s="64"/>
      <c r="M13" s="52"/>
      <c r="N13" s="52"/>
      <c r="O13" s="65"/>
      <c r="P13" s="66"/>
      <c r="S13" s="64"/>
      <c r="T13" s="64"/>
      <c r="U13" s="52"/>
      <c r="V13" s="52"/>
      <c r="W13" s="65"/>
      <c r="X13" s="66"/>
      <c r="AA13" s="64"/>
      <c r="AB13" s="64"/>
      <c r="AC13" s="52"/>
      <c r="AD13" s="52"/>
      <c r="AE13" s="52"/>
      <c r="AF13" s="52"/>
      <c r="AG13" s="65"/>
      <c r="AH13" s="66"/>
    </row>
    <row r="14" spans="2:34" hidden="1" x14ac:dyDescent="0.25">
      <c r="B14" s="63" t="s">
        <v>995</v>
      </c>
      <c r="C14" s="63" t="s">
        <v>26</v>
      </c>
      <c r="D14" s="63" t="s">
        <v>972</v>
      </c>
      <c r="E14" s="63">
        <v>220</v>
      </c>
      <c r="F14" s="63" t="s">
        <v>1005</v>
      </c>
      <c r="G14" s="30" t="s">
        <v>1006</v>
      </c>
      <c r="H14" s="31">
        <v>42736</v>
      </c>
      <c r="I14" s="31">
        <v>50040</v>
      </c>
      <c r="J14" s="20" t="str">
        <f t="shared" si="1"/>
        <v>Nogales 220</v>
      </c>
      <c r="K14" s="64"/>
      <c r="L14" s="64"/>
      <c r="M14" s="52"/>
      <c r="N14" s="52"/>
      <c r="O14" s="65"/>
      <c r="P14" s="66"/>
      <c r="S14" s="64"/>
      <c r="T14" s="64"/>
      <c r="U14" s="52"/>
      <c r="V14" s="52"/>
      <c r="W14" s="65"/>
      <c r="X14" s="66"/>
      <c r="AA14" s="64"/>
      <c r="AB14" s="64"/>
      <c r="AC14" s="52"/>
      <c r="AD14" s="52"/>
      <c r="AE14" s="52"/>
      <c r="AF14" s="52"/>
      <c r="AG14" s="65"/>
      <c r="AH14" s="66"/>
    </row>
    <row r="15" spans="2:34" hidden="1" x14ac:dyDescent="0.25">
      <c r="B15" s="63" t="s">
        <v>995</v>
      </c>
      <c r="C15" s="63" t="s">
        <v>26</v>
      </c>
      <c r="D15" s="63" t="s">
        <v>996</v>
      </c>
      <c r="E15" s="63">
        <v>220</v>
      </c>
      <c r="F15" s="63" t="s">
        <v>1005</v>
      </c>
      <c r="G15" s="30" t="s">
        <v>1006</v>
      </c>
      <c r="H15" s="31">
        <v>42736</v>
      </c>
      <c r="I15" s="31">
        <v>50040</v>
      </c>
      <c r="J15" s="20" t="str">
        <f t="shared" si="1"/>
        <v>Pan de Azucar 220</v>
      </c>
      <c r="K15" s="64"/>
      <c r="L15" s="64"/>
      <c r="M15" s="52"/>
      <c r="N15" s="52"/>
      <c r="O15" s="65"/>
      <c r="P15" s="66"/>
      <c r="S15" s="64"/>
      <c r="T15" s="64"/>
      <c r="U15" s="52"/>
      <c r="V15" s="52"/>
      <c r="W15" s="65"/>
      <c r="X15" s="66"/>
      <c r="AA15" s="64"/>
      <c r="AB15" s="64"/>
      <c r="AC15" s="52"/>
      <c r="AD15" s="52"/>
      <c r="AE15" s="52"/>
      <c r="AF15" s="52"/>
      <c r="AG15" s="65"/>
      <c r="AH15" s="66"/>
    </row>
    <row r="16" spans="2:34" hidden="1" x14ac:dyDescent="0.25">
      <c r="B16" s="63" t="s">
        <v>995</v>
      </c>
      <c r="C16" s="63" t="s">
        <v>26</v>
      </c>
      <c r="D16" s="63" t="s">
        <v>24</v>
      </c>
      <c r="E16" s="63">
        <v>220</v>
      </c>
      <c r="F16" s="63" t="s">
        <v>1005</v>
      </c>
      <c r="G16" s="30" t="s">
        <v>1006</v>
      </c>
      <c r="H16" s="31">
        <v>42736</v>
      </c>
      <c r="I16" s="31">
        <v>50040</v>
      </c>
      <c r="J16" s="20" t="str">
        <f t="shared" si="1"/>
        <v>Polpaico 220</v>
      </c>
      <c r="K16" s="64"/>
      <c r="L16" s="64"/>
      <c r="M16" s="52"/>
      <c r="N16" s="52"/>
      <c r="O16" s="65"/>
      <c r="P16" s="66"/>
      <c r="S16" s="64"/>
      <c r="T16" s="64"/>
      <c r="U16" s="52"/>
      <c r="V16" s="52"/>
      <c r="W16" s="65"/>
      <c r="X16" s="66"/>
      <c r="AA16" s="64"/>
      <c r="AB16" s="64"/>
      <c r="AC16" s="52"/>
      <c r="AD16" s="52"/>
      <c r="AE16" s="52"/>
      <c r="AF16" s="52"/>
      <c r="AG16" s="65"/>
      <c r="AH16" s="66"/>
    </row>
    <row r="17" spans="2:34" hidden="1" x14ac:dyDescent="0.25">
      <c r="B17" s="63" t="s">
        <v>995</v>
      </c>
      <c r="C17" s="63" t="s">
        <v>26</v>
      </c>
      <c r="D17" s="63" t="s">
        <v>25</v>
      </c>
      <c r="E17" s="63">
        <v>220</v>
      </c>
      <c r="F17" s="63" t="s">
        <v>1005</v>
      </c>
      <c r="G17" s="30" t="s">
        <v>1006</v>
      </c>
      <c r="H17" s="31">
        <v>42736</v>
      </c>
      <c r="I17" s="31">
        <v>50040</v>
      </c>
      <c r="J17" s="20" t="str">
        <f t="shared" si="1"/>
        <v>Quillota 220</v>
      </c>
      <c r="K17" s="64"/>
      <c r="L17" s="64"/>
      <c r="M17" s="52"/>
      <c r="N17" s="52"/>
      <c r="O17" s="65"/>
      <c r="P17" s="66"/>
      <c r="S17" s="64"/>
      <c r="T17" s="64"/>
      <c r="U17" s="52"/>
      <c r="V17" s="52"/>
      <c r="W17" s="65"/>
      <c r="X17" s="66"/>
      <c r="AA17" s="64"/>
      <c r="AB17" s="64"/>
      <c r="AC17" s="52"/>
      <c r="AD17" s="52"/>
      <c r="AE17" s="52"/>
      <c r="AF17" s="52"/>
      <c r="AG17" s="65"/>
      <c r="AH17" s="66"/>
    </row>
    <row r="18" spans="2:34" hidden="1" x14ac:dyDescent="0.25">
      <c r="B18" s="63" t="s">
        <v>995</v>
      </c>
      <c r="C18" s="63" t="s">
        <v>975</v>
      </c>
      <c r="D18" s="63" t="s">
        <v>971</v>
      </c>
      <c r="E18" s="63">
        <v>220</v>
      </c>
      <c r="F18" s="63" t="s">
        <v>1005</v>
      </c>
      <c r="G18" s="30" t="s">
        <v>1006</v>
      </c>
      <c r="H18" s="31">
        <v>42736</v>
      </c>
      <c r="I18" s="31">
        <v>50040</v>
      </c>
      <c r="J18" s="20" t="str">
        <f t="shared" si="1"/>
        <v>Los Vilos 220</v>
      </c>
      <c r="K18" s="64">
        <f>+'[3]FACTURACION ENE17'!O160</f>
        <v>5495.9962000000005</v>
      </c>
      <c r="L18" s="64">
        <f>+'[3]FACTURACION ENE17'!N160</f>
        <v>52.846999999999952</v>
      </c>
      <c r="M18" s="52">
        <f>+'[3]FACTURACION ENE17'!M160/1000</f>
        <v>15.5434674364844</v>
      </c>
      <c r="N18" s="52">
        <f>+'[3]FACTURACION ENE17'!$L168/1000</f>
        <v>11998.62178531533</v>
      </c>
      <c r="O18" s="65">
        <f t="shared" ref="O18:O22" si="16">+K18*M18+L18*N18</f>
        <v>719518.00345430069</v>
      </c>
      <c r="P18" s="66">
        <f t="shared" ref="P18:P22" si="17">+O18/N18</f>
        <v>59.966720872466553</v>
      </c>
      <c r="S18" s="64">
        <f>+INDEX([2]Precios!$B$9:$H$25,MATCH($J18,[2]Precios!$B$9:$B$25,0),7)</f>
        <v>5495.9961999999996</v>
      </c>
      <c r="T18" s="64">
        <f>+INDEX([2]Precios!$B$9:$H$25,MATCH($J18,[2]Precios!$B$9:$B$25,0),6)</f>
        <v>52.847999999999999</v>
      </c>
      <c r="U18" s="69">
        <f t="shared" ref="U18:U22" si="18">+M18</f>
        <v>15.5434674364844</v>
      </c>
      <c r="V18" s="69">
        <f t="shared" ref="V18:V22" si="19">+N18</f>
        <v>11998.62178531533</v>
      </c>
      <c r="W18" s="70">
        <f t="shared" ref="W18:W22" si="20">+S18*U18+T18*V18</f>
        <v>719530.00207608659</v>
      </c>
      <c r="X18" s="70">
        <f t="shared" ref="X18:X22" si="21">+W18/V18</f>
        <v>59.9677208724666</v>
      </c>
      <c r="AA18" s="64">
        <f t="shared" ref="AA18:AA22" si="22">+K18-S18</f>
        <v>0</v>
      </c>
      <c r="AB18" s="64">
        <f t="shared" ref="AB18:AB22" si="23">+L18-T18</f>
        <v>-1.0000000000474074E-3</v>
      </c>
      <c r="AC18" s="64">
        <f t="shared" ref="AC18:AC22" si="24">+M18-U18</f>
        <v>0</v>
      </c>
      <c r="AD18" s="64">
        <f t="shared" ref="AD18:AD22" si="25">+N18-V18</f>
        <v>0</v>
      </c>
      <c r="AE18" s="64">
        <f t="shared" ref="AE18:AE22" si="26">-K18*M18+S18*U18</f>
        <v>0</v>
      </c>
      <c r="AF18" s="64">
        <f t="shared" ref="AF18:AF22" si="27">-L18*N18+T18*V18</f>
        <v>11.99862178589683</v>
      </c>
      <c r="AG18" s="74">
        <f t="shared" ref="AG18:AG22" si="28">-O18+W18</f>
        <v>11.99862178589683</v>
      </c>
      <c r="AH18" s="64">
        <f t="shared" ref="AH18:AH22" si="29">+P18-X18</f>
        <v>-1.0000000000474074E-3</v>
      </c>
    </row>
    <row r="19" spans="2:34" hidden="1" x14ac:dyDescent="0.25">
      <c r="B19" s="63" t="s">
        <v>995</v>
      </c>
      <c r="C19" s="63" t="s">
        <v>975</v>
      </c>
      <c r="D19" s="63" t="s">
        <v>38</v>
      </c>
      <c r="E19" s="63">
        <v>220</v>
      </c>
      <c r="F19" s="63" t="s">
        <v>1005</v>
      </c>
      <c r="G19" s="30" t="s">
        <v>1006</v>
      </c>
      <c r="H19" s="31">
        <v>42736</v>
      </c>
      <c r="I19" s="31">
        <v>50040</v>
      </c>
      <c r="J19" s="20" t="str">
        <f t="shared" si="1"/>
        <v>Maitencillo 220</v>
      </c>
      <c r="K19" s="64">
        <f>+'[3]FACTURACION ENE17'!$O161</f>
        <v>7215.9472999999925</v>
      </c>
      <c r="L19" s="64">
        <f>+'[3]FACTURACION ENE17'!N161</f>
        <v>45.16600000000016</v>
      </c>
      <c r="M19" s="52">
        <f>+'[3]FACTURACION ENE17'!M161/1000</f>
        <v>2.2899642872536803</v>
      </c>
      <c r="N19" s="52">
        <f>+'[3]FACTURACION ENE17'!$L169/1000</f>
        <v>1067.958062680523</v>
      </c>
      <c r="O19" s="65">
        <f t="shared" si="16"/>
        <v>64759.65547473327</v>
      </c>
      <c r="P19" s="66">
        <f t="shared" si="17"/>
        <v>60.638762642223682</v>
      </c>
      <c r="S19" s="64">
        <f>+INDEX([2]Precios!$B$9:$H$25,MATCH($J19,[2]Precios!$B$9:$B$25,0),7)</f>
        <v>7215.9472999999998</v>
      </c>
      <c r="T19" s="64">
        <f>+INDEX([2]Precios!$B$9:$H$25,MATCH($J19,[2]Precios!$B$9:$B$25,0),6)</f>
        <v>45.165999999999997</v>
      </c>
      <c r="U19" s="69">
        <f t="shared" si="18"/>
        <v>2.2899642872536803</v>
      </c>
      <c r="V19" s="69">
        <f t="shared" si="19"/>
        <v>1067.958062680523</v>
      </c>
      <c r="W19" s="70">
        <f t="shared" si="20"/>
        <v>64759.65547473311</v>
      </c>
      <c r="X19" s="70">
        <f t="shared" si="21"/>
        <v>60.638762642223526</v>
      </c>
      <c r="AA19" s="64">
        <f t="shared" si="22"/>
        <v>-7.2759576141834259E-12</v>
      </c>
      <c r="AB19" s="64">
        <f t="shared" si="23"/>
        <v>1.6342482922482304E-13</v>
      </c>
      <c r="AC19" s="64">
        <f t="shared" si="24"/>
        <v>0</v>
      </c>
      <c r="AD19" s="64">
        <f t="shared" si="25"/>
        <v>0</v>
      </c>
      <c r="AE19" s="64">
        <f t="shared" si="26"/>
        <v>0</v>
      </c>
      <c r="AF19" s="64">
        <f t="shared" si="27"/>
        <v>-1.7462298274040222E-10</v>
      </c>
      <c r="AG19" s="74">
        <f t="shared" si="28"/>
        <v>-1.6007106751203537E-10</v>
      </c>
      <c r="AH19" s="64">
        <f t="shared" si="29"/>
        <v>1.5631940186722204E-13</v>
      </c>
    </row>
    <row r="20" spans="2:34" hidden="1" x14ac:dyDescent="0.25">
      <c r="B20" s="63" t="s">
        <v>995</v>
      </c>
      <c r="C20" s="63" t="s">
        <v>975</v>
      </c>
      <c r="D20" s="63" t="s">
        <v>972</v>
      </c>
      <c r="E20" s="63">
        <v>220</v>
      </c>
      <c r="F20" s="63" t="s">
        <v>1005</v>
      </c>
      <c r="G20" s="30" t="s">
        <v>1006</v>
      </c>
      <c r="H20" s="31">
        <v>42736</v>
      </c>
      <c r="I20" s="31">
        <v>50040</v>
      </c>
      <c r="J20" s="20" t="str">
        <f t="shared" si="1"/>
        <v>Nogales 220</v>
      </c>
      <c r="K20" s="64">
        <f>+'[3]FACTURACION ENE17'!$O162</f>
        <v>5609.3937000000051</v>
      </c>
      <c r="L20" s="64">
        <f>+'[3]FACTURACION ENE17'!N162</f>
        <v>53.516999999999939</v>
      </c>
      <c r="M20" s="52">
        <f>+'[3]FACTURACION ENE17'!M162/1000</f>
        <v>0.70903255198409709</v>
      </c>
      <c r="N20" s="52">
        <f>+'[3]FACTURACION ENE17'!$L170/1000</f>
        <v>321.29590894427849</v>
      </c>
      <c r="O20" s="65">
        <f t="shared" si="16"/>
        <v>21172.035889165454</v>
      </c>
      <c r="P20" s="66">
        <f t="shared" si="17"/>
        <v>65.895753104149435</v>
      </c>
      <c r="S20" s="64">
        <f>+INDEX([2]Precios!$B$9:$H$25,MATCH($J20,[2]Precios!$B$9:$B$25,0),7)</f>
        <v>5609.3936999999996</v>
      </c>
      <c r="T20" s="64">
        <f>+INDEX([2]Precios!$B$9:$H$25,MATCH($J20,[2]Precios!$B$9:$B$25,0),6)</f>
        <v>53.517000000000003</v>
      </c>
      <c r="U20" s="69">
        <f t="shared" si="18"/>
        <v>0.70903255198409709</v>
      </c>
      <c r="V20" s="69">
        <f t="shared" si="19"/>
        <v>321.29590894427849</v>
      </c>
      <c r="W20" s="70">
        <f t="shared" si="20"/>
        <v>21172.035889165469</v>
      </c>
      <c r="X20" s="70">
        <f t="shared" si="21"/>
        <v>65.895753104149478</v>
      </c>
      <c r="AA20" s="64">
        <f t="shared" si="22"/>
        <v>0</v>
      </c>
      <c r="AB20" s="64">
        <f t="shared" si="23"/>
        <v>-6.3948846218409017E-14</v>
      </c>
      <c r="AC20" s="64">
        <f t="shared" si="24"/>
        <v>0</v>
      </c>
      <c r="AD20" s="64">
        <f t="shared" si="25"/>
        <v>0</v>
      </c>
      <c r="AE20" s="64">
        <f t="shared" si="26"/>
        <v>-4.0927261579781771E-12</v>
      </c>
      <c r="AF20" s="64">
        <f t="shared" si="27"/>
        <v>0</v>
      </c>
      <c r="AG20" s="74">
        <f t="shared" si="28"/>
        <v>0</v>
      </c>
      <c r="AH20" s="64">
        <f t="shared" si="29"/>
        <v>0</v>
      </c>
    </row>
    <row r="21" spans="2:34" hidden="1" x14ac:dyDescent="0.25">
      <c r="B21" s="63" t="s">
        <v>995</v>
      </c>
      <c r="C21" s="63" t="s">
        <v>975</v>
      </c>
      <c r="D21" s="63" t="s">
        <v>996</v>
      </c>
      <c r="E21" s="63">
        <v>220</v>
      </c>
      <c r="F21" s="63" t="s">
        <v>1005</v>
      </c>
      <c r="G21" s="30" t="s">
        <v>1006</v>
      </c>
      <c r="H21" s="31">
        <v>42736</v>
      </c>
      <c r="I21" s="31">
        <v>50040</v>
      </c>
      <c r="J21" s="20" t="str">
        <f t="shared" si="1"/>
        <v>Pan de Azucar 220</v>
      </c>
      <c r="K21" s="64">
        <f>+'[3]FACTURACION ENE17'!$O163</f>
        <v>5171.0737000000036</v>
      </c>
      <c r="L21" s="64">
        <f>+'[3]FACTURACION ENE17'!N163</f>
        <v>50.904000000000018</v>
      </c>
      <c r="M21" s="52">
        <f>+'[3]FACTURACION ENE17'!M163/1000</f>
        <v>46.193709490046295</v>
      </c>
      <c r="N21" s="52">
        <f>+'[3]FACTURACION ENE17'!$L171/1000</f>
        <v>28526.60391146813</v>
      </c>
      <c r="O21" s="65">
        <f t="shared" si="16"/>
        <v>1690989.3217587932</v>
      </c>
      <c r="P21" s="66">
        <f t="shared" si="17"/>
        <v>59.277624739585271</v>
      </c>
      <c r="S21" s="64">
        <f>+INDEX([2]Precios!$B$9:$H$25,MATCH($J21,[2]Precios!$B$9:$B$25,0),7)</f>
        <v>5171.0736999999999</v>
      </c>
      <c r="T21" s="64">
        <f>+INDEX([2]Precios!$B$9:$H$25,MATCH($J21,[2]Precios!$B$9:$B$25,0),6)</f>
        <v>50.905000000000001</v>
      </c>
      <c r="U21" s="69">
        <f t="shared" si="18"/>
        <v>46.193709490046295</v>
      </c>
      <c r="V21" s="69">
        <f t="shared" si="19"/>
        <v>28526.60391146813</v>
      </c>
      <c r="W21" s="70">
        <f t="shared" si="20"/>
        <v>1691017.848362704</v>
      </c>
      <c r="X21" s="70">
        <f t="shared" si="21"/>
        <v>59.278624739585247</v>
      </c>
      <c r="AA21" s="64">
        <f t="shared" si="22"/>
        <v>0</v>
      </c>
      <c r="AB21" s="64">
        <f t="shared" si="23"/>
        <v>-9.9999999998345857E-4</v>
      </c>
      <c r="AC21" s="64">
        <f t="shared" si="24"/>
        <v>0</v>
      </c>
      <c r="AD21" s="64">
        <f t="shared" si="25"/>
        <v>0</v>
      </c>
      <c r="AE21" s="64">
        <f t="shared" si="26"/>
        <v>0</v>
      </c>
      <c r="AF21" s="64">
        <f t="shared" si="27"/>
        <v>28.526603911072016</v>
      </c>
      <c r="AG21" s="74">
        <f t="shared" si="28"/>
        <v>28.526603910839185</v>
      </c>
      <c r="AH21" s="64">
        <f t="shared" si="29"/>
        <v>-9.9999999997635314E-4</v>
      </c>
    </row>
    <row r="22" spans="2:34" hidden="1" x14ac:dyDescent="0.25">
      <c r="B22" s="63" t="s">
        <v>995</v>
      </c>
      <c r="C22" s="63" t="s">
        <v>975</v>
      </c>
      <c r="D22" s="63" t="s">
        <v>25</v>
      </c>
      <c r="E22" s="63">
        <v>220</v>
      </c>
      <c r="F22" s="63" t="s">
        <v>1005</v>
      </c>
      <c r="G22" s="30" t="s">
        <v>1006</v>
      </c>
      <c r="H22" s="31">
        <v>42736</v>
      </c>
      <c r="I22" s="31">
        <v>50040</v>
      </c>
      <c r="J22" s="20" t="str">
        <f t="shared" si="1"/>
        <v>Quillota 220</v>
      </c>
      <c r="K22" s="64">
        <f>+'[3]FACTURACION ENE17'!$O164</f>
        <v>5659.0549000000192</v>
      </c>
      <c r="L22" s="64">
        <f>+'[3]FACTURACION ENE17'!N164</f>
        <v>54.041000000000125</v>
      </c>
      <c r="M22" s="52">
        <f>+'[3]FACTURACION ENE17'!M164/1000</f>
        <v>22.400062154625601</v>
      </c>
      <c r="N22" s="52">
        <f>+'[3]FACTURACION ENE17'!$L172/1000</f>
        <v>11059.78772653226</v>
      </c>
      <c r="O22" s="65">
        <f t="shared" si="16"/>
        <v>724445.17002597032</v>
      </c>
      <c r="P22" s="66">
        <f t="shared" si="17"/>
        <v>65.502628797118547</v>
      </c>
      <c r="S22" s="64">
        <f>+INDEX([2]Precios!$B$9:$H$25,MATCH($J22,[2]Precios!$B$9:$B$25,0),7)</f>
        <v>5658.9885000000004</v>
      </c>
      <c r="T22" s="64">
        <f>+INDEX([2]Precios!$B$9:$H$25,MATCH($J22,[2]Precios!$B$9:$B$25,0),6)</f>
        <v>54.040999999999997</v>
      </c>
      <c r="U22" s="69">
        <f t="shared" si="18"/>
        <v>22.400062154625601</v>
      </c>
      <c r="V22" s="69">
        <f t="shared" si="19"/>
        <v>11059.78772653226</v>
      </c>
      <c r="W22" s="70">
        <f t="shared" si="20"/>
        <v>724443.68266184139</v>
      </c>
      <c r="X22" s="70">
        <f t="shared" si="21"/>
        <v>65.502494313151431</v>
      </c>
      <c r="AA22" s="64">
        <f t="shared" si="22"/>
        <v>6.640000001880253E-2</v>
      </c>
      <c r="AB22" s="64">
        <f t="shared" si="23"/>
        <v>1.2789769243681803E-13</v>
      </c>
      <c r="AC22" s="64">
        <f t="shared" si="24"/>
        <v>0</v>
      </c>
      <c r="AD22" s="64">
        <f t="shared" si="25"/>
        <v>0</v>
      </c>
      <c r="AE22" s="64">
        <f t="shared" si="26"/>
        <v>-1.4873641274898546</v>
      </c>
      <c r="AF22" s="64">
        <f t="shared" si="27"/>
        <v>-1.3969838619232178E-9</v>
      </c>
      <c r="AG22" s="74">
        <f t="shared" si="28"/>
        <v>-1.4873641289304942</v>
      </c>
      <c r="AH22" s="64">
        <f t="shared" si="29"/>
        <v>1.34483967116239E-4</v>
      </c>
    </row>
    <row r="23" spans="2:34" hidden="1" x14ac:dyDescent="0.25">
      <c r="B23" s="63" t="s">
        <v>995</v>
      </c>
      <c r="C23" s="63" t="s">
        <v>39</v>
      </c>
      <c r="D23" s="63" t="s">
        <v>972</v>
      </c>
      <c r="E23" s="63">
        <v>220</v>
      </c>
      <c r="F23" s="63" t="s">
        <v>1005</v>
      </c>
      <c r="G23" s="30" t="s">
        <v>1006</v>
      </c>
      <c r="H23" s="31">
        <v>42736</v>
      </c>
      <c r="I23" s="31">
        <v>50040</v>
      </c>
      <c r="J23" s="20" t="str">
        <f t="shared" si="1"/>
        <v>Nogales 220</v>
      </c>
      <c r="K23" s="64"/>
      <c r="L23" s="64"/>
      <c r="M23" s="52"/>
      <c r="N23" s="52"/>
      <c r="O23" s="65"/>
      <c r="P23" s="66"/>
      <c r="S23" s="64"/>
      <c r="T23" s="64"/>
      <c r="U23" s="52"/>
      <c r="V23" s="52"/>
      <c r="W23" s="65"/>
      <c r="X23" s="66"/>
      <c r="AA23" s="64"/>
      <c r="AB23" s="64"/>
      <c r="AC23" s="52"/>
      <c r="AD23" s="52"/>
      <c r="AE23" s="52"/>
      <c r="AF23" s="52"/>
      <c r="AG23" s="65"/>
      <c r="AH23" s="66"/>
    </row>
    <row r="24" spans="2:34" hidden="1" x14ac:dyDescent="0.25">
      <c r="B24" s="63" t="s">
        <v>995</v>
      </c>
      <c r="C24" s="63" t="s">
        <v>39</v>
      </c>
      <c r="D24" s="63" t="s">
        <v>25</v>
      </c>
      <c r="E24" s="63">
        <v>220</v>
      </c>
      <c r="F24" s="63" t="s">
        <v>1005</v>
      </c>
      <c r="G24" s="30" t="s">
        <v>1006</v>
      </c>
      <c r="H24" s="31">
        <v>42736</v>
      </c>
      <c r="I24" s="31">
        <v>50040</v>
      </c>
      <c r="J24" s="20" t="str">
        <f t="shared" si="1"/>
        <v>Quillota 220</v>
      </c>
      <c r="K24" s="64"/>
      <c r="L24" s="64"/>
      <c r="M24" s="52"/>
      <c r="N24" s="52"/>
      <c r="O24" s="65"/>
      <c r="P24" s="66"/>
      <c r="S24" s="64"/>
      <c r="T24" s="64"/>
      <c r="U24" s="52"/>
      <c r="V24" s="52"/>
      <c r="W24" s="65"/>
      <c r="X24" s="66"/>
      <c r="AA24" s="64"/>
      <c r="AB24" s="64"/>
      <c r="AC24" s="52"/>
      <c r="AD24" s="52"/>
      <c r="AE24" s="52"/>
      <c r="AF24" s="52"/>
      <c r="AG24" s="65"/>
      <c r="AH24" s="66"/>
    </row>
    <row r="25" spans="2:34" hidden="1" x14ac:dyDescent="0.25">
      <c r="B25" s="63" t="s">
        <v>995</v>
      </c>
      <c r="C25" s="63" t="s">
        <v>49</v>
      </c>
      <c r="D25" s="63" t="s">
        <v>997</v>
      </c>
      <c r="E25" s="63">
        <v>220</v>
      </c>
      <c r="F25" s="63" t="s">
        <v>1005</v>
      </c>
      <c r="G25" s="30" t="s">
        <v>1006</v>
      </c>
      <c r="H25" s="31">
        <v>42736</v>
      </c>
      <c r="I25" s="31">
        <v>50040</v>
      </c>
      <c r="J25" s="20" t="str">
        <f t="shared" si="1"/>
        <v>Alto Melipilla 220</v>
      </c>
      <c r="K25" s="64"/>
      <c r="L25" s="64"/>
      <c r="M25" s="52"/>
      <c r="N25" s="52"/>
      <c r="O25" s="65"/>
      <c r="P25" s="66"/>
      <c r="S25" s="64"/>
      <c r="T25" s="64"/>
      <c r="U25" s="52"/>
      <c r="V25" s="52"/>
      <c r="W25" s="65"/>
      <c r="X25" s="66"/>
      <c r="AA25" s="64"/>
      <c r="AB25" s="64"/>
      <c r="AC25" s="52"/>
      <c r="AD25" s="52"/>
      <c r="AE25" s="52"/>
      <c r="AF25" s="52"/>
      <c r="AG25" s="65"/>
      <c r="AH25" s="66"/>
    </row>
    <row r="26" spans="2:34" hidden="1" x14ac:dyDescent="0.25">
      <c r="B26" s="63" t="s">
        <v>995</v>
      </c>
      <c r="C26" s="63" t="s">
        <v>49</v>
      </c>
      <c r="D26" s="63" t="s">
        <v>972</v>
      </c>
      <c r="E26" s="63">
        <v>220</v>
      </c>
      <c r="F26" s="63" t="s">
        <v>1005</v>
      </c>
      <c r="G26" s="30" t="s">
        <v>1006</v>
      </c>
      <c r="H26" s="31">
        <v>42736</v>
      </c>
      <c r="I26" s="31">
        <v>50040</v>
      </c>
      <c r="J26" s="20" t="str">
        <f t="shared" si="1"/>
        <v>Nogales 220</v>
      </c>
      <c r="K26" s="64"/>
      <c r="L26" s="64"/>
      <c r="M26" s="52"/>
      <c r="N26" s="52"/>
      <c r="O26" s="65"/>
      <c r="P26" s="66"/>
      <c r="S26" s="64"/>
      <c r="T26" s="64"/>
      <c r="U26" s="52"/>
      <c r="V26" s="52"/>
      <c r="W26" s="65"/>
      <c r="X26" s="66"/>
      <c r="AA26" s="64"/>
      <c r="AB26" s="64"/>
      <c r="AC26" s="52"/>
      <c r="AD26" s="52"/>
      <c r="AE26" s="52"/>
      <c r="AF26" s="52"/>
      <c r="AG26" s="65"/>
      <c r="AH26" s="66"/>
    </row>
    <row r="27" spans="2:34" hidden="1" x14ac:dyDescent="0.25">
      <c r="B27" s="63" t="s">
        <v>995</v>
      </c>
      <c r="C27" s="63" t="s">
        <v>49</v>
      </c>
      <c r="D27" s="63" t="s">
        <v>25</v>
      </c>
      <c r="E27" s="63">
        <v>220</v>
      </c>
      <c r="F27" s="63" t="s">
        <v>1005</v>
      </c>
      <c r="G27" s="30" t="s">
        <v>1006</v>
      </c>
      <c r="H27" s="31">
        <v>42736</v>
      </c>
      <c r="I27" s="31">
        <v>50040</v>
      </c>
      <c r="J27" s="20" t="str">
        <f t="shared" si="1"/>
        <v>Quillota 220</v>
      </c>
      <c r="K27" s="64"/>
      <c r="L27" s="64"/>
      <c r="M27" s="52"/>
      <c r="N27" s="52"/>
      <c r="O27" s="65"/>
      <c r="P27" s="66"/>
      <c r="S27" s="64"/>
      <c r="T27" s="64"/>
      <c r="U27" s="52"/>
      <c r="V27" s="52"/>
      <c r="W27" s="65"/>
      <c r="X27" s="66"/>
      <c r="AA27" s="64"/>
      <c r="AB27" s="64"/>
      <c r="AC27" s="52"/>
      <c r="AD27" s="52"/>
      <c r="AE27" s="52"/>
      <c r="AF27" s="52"/>
      <c r="AG27" s="65"/>
      <c r="AH27" s="66"/>
    </row>
    <row r="28" spans="2:34" hidden="1" x14ac:dyDescent="0.25">
      <c r="B28" s="63" t="s">
        <v>995</v>
      </c>
      <c r="C28" s="63" t="s">
        <v>17</v>
      </c>
      <c r="D28" s="63" t="s">
        <v>18</v>
      </c>
      <c r="E28" s="63">
        <v>220</v>
      </c>
      <c r="F28" s="63" t="s">
        <v>1005</v>
      </c>
      <c r="G28" s="30" t="s">
        <v>1006</v>
      </c>
      <c r="H28" s="31">
        <v>42736</v>
      </c>
      <c r="I28" s="31">
        <v>50040</v>
      </c>
      <c r="J28" s="20" t="str">
        <f t="shared" si="1"/>
        <v>Alto Jahuel 220</v>
      </c>
      <c r="K28" s="64"/>
      <c r="L28" s="64"/>
      <c r="M28" s="52"/>
      <c r="N28" s="52"/>
      <c r="O28" s="65"/>
      <c r="P28" s="66"/>
      <c r="S28" s="64"/>
      <c r="T28" s="64"/>
      <c r="U28" s="52"/>
      <c r="V28" s="52"/>
      <c r="W28" s="65"/>
      <c r="X28" s="66"/>
      <c r="AA28" s="64"/>
      <c r="AB28" s="64"/>
      <c r="AC28" s="52"/>
      <c r="AD28" s="52"/>
      <c r="AE28" s="52"/>
      <c r="AF28" s="52"/>
      <c r="AG28" s="65"/>
      <c r="AH28" s="66"/>
    </row>
    <row r="29" spans="2:34" hidden="1" x14ac:dyDescent="0.25">
      <c r="B29" s="63" t="s">
        <v>995</v>
      </c>
      <c r="C29" s="63" t="s">
        <v>17</v>
      </c>
      <c r="D29" s="63" t="s">
        <v>23</v>
      </c>
      <c r="E29" s="63">
        <v>220</v>
      </c>
      <c r="F29" s="63" t="s">
        <v>1005</v>
      </c>
      <c r="G29" s="30" t="s">
        <v>1006</v>
      </c>
      <c r="H29" s="31">
        <v>42736</v>
      </c>
      <c r="I29" s="31">
        <v>50040</v>
      </c>
      <c r="J29" s="20" t="str">
        <f t="shared" si="1"/>
        <v>Cerro Navia 220</v>
      </c>
      <c r="K29" s="64"/>
      <c r="L29" s="64"/>
      <c r="M29" s="52"/>
      <c r="N29" s="52"/>
      <c r="O29" s="65"/>
      <c r="P29" s="66"/>
      <c r="S29" s="64"/>
      <c r="T29" s="64"/>
      <c r="U29" s="52"/>
      <c r="V29" s="52"/>
      <c r="W29" s="65"/>
      <c r="X29" s="66"/>
      <c r="AA29" s="64"/>
      <c r="AB29" s="64"/>
      <c r="AC29" s="52"/>
      <c r="AD29" s="52"/>
      <c r="AE29" s="52"/>
      <c r="AF29" s="52"/>
      <c r="AG29" s="65"/>
      <c r="AH29" s="66"/>
    </row>
    <row r="30" spans="2:34" hidden="1" x14ac:dyDescent="0.25">
      <c r="B30" s="63" t="s">
        <v>995</v>
      </c>
      <c r="C30" s="63" t="s">
        <v>17</v>
      </c>
      <c r="D30" s="63" t="s">
        <v>43</v>
      </c>
      <c r="E30" s="63">
        <v>220</v>
      </c>
      <c r="F30" s="63" t="s">
        <v>1005</v>
      </c>
      <c r="G30" s="30" t="s">
        <v>1006</v>
      </c>
      <c r="H30" s="31">
        <v>42736</v>
      </c>
      <c r="I30" s="31">
        <v>50040</v>
      </c>
      <c r="J30" s="20" t="str">
        <f t="shared" si="1"/>
        <v>Charrua 220</v>
      </c>
      <c r="K30" s="64"/>
      <c r="L30" s="64"/>
      <c r="M30" s="52"/>
      <c r="N30" s="52"/>
      <c r="O30" s="65"/>
      <c r="P30" s="66"/>
      <c r="S30" s="64"/>
      <c r="T30" s="64"/>
      <c r="U30" s="52"/>
      <c r="V30" s="52"/>
      <c r="W30" s="65"/>
      <c r="X30" s="66"/>
      <c r="AA30" s="64"/>
      <c r="AB30" s="64"/>
      <c r="AC30" s="52"/>
      <c r="AD30" s="52"/>
      <c r="AE30" s="52"/>
      <c r="AF30" s="52"/>
      <c r="AG30" s="65"/>
      <c r="AH30" s="66"/>
    </row>
    <row r="31" spans="2:34" hidden="1" x14ac:dyDescent="0.25">
      <c r="B31" s="63" t="s">
        <v>995</v>
      </c>
      <c r="C31" s="63" t="s">
        <v>17</v>
      </c>
      <c r="D31" s="63" t="s">
        <v>998</v>
      </c>
      <c r="E31" s="63">
        <v>220</v>
      </c>
      <c r="F31" s="63" t="s">
        <v>1005</v>
      </c>
      <c r="G31" s="30" t="s">
        <v>1006</v>
      </c>
      <c r="H31" s="31">
        <v>42736</v>
      </c>
      <c r="I31" s="31">
        <v>50040</v>
      </c>
      <c r="J31" s="20" t="str">
        <f t="shared" si="1"/>
        <v>Chena 220</v>
      </c>
      <c r="K31" s="64"/>
      <c r="L31" s="64"/>
      <c r="M31" s="52"/>
      <c r="N31" s="52"/>
      <c r="O31" s="65"/>
      <c r="P31" s="66"/>
      <c r="S31" s="64"/>
      <c r="T31" s="64"/>
      <c r="U31" s="52"/>
      <c r="V31" s="52"/>
      <c r="W31" s="65"/>
      <c r="X31" s="66"/>
      <c r="AA31" s="64"/>
      <c r="AB31" s="64"/>
      <c r="AC31" s="52"/>
      <c r="AD31" s="52"/>
      <c r="AE31" s="52"/>
      <c r="AF31" s="52"/>
      <c r="AG31" s="65"/>
      <c r="AH31" s="66"/>
    </row>
    <row r="32" spans="2:34" hidden="1" x14ac:dyDescent="0.25">
      <c r="B32" s="63" t="s">
        <v>995</v>
      </c>
      <c r="C32" s="63" t="s">
        <v>17</v>
      </c>
      <c r="D32" s="63" t="s">
        <v>999</v>
      </c>
      <c r="E32" s="63">
        <v>220</v>
      </c>
      <c r="F32" s="63" t="s">
        <v>1005</v>
      </c>
      <c r="G32" s="30" t="s">
        <v>1006</v>
      </c>
      <c r="H32" s="31">
        <v>42736</v>
      </c>
      <c r="I32" s="31">
        <v>50040</v>
      </c>
      <c r="J32" s="20" t="str">
        <f t="shared" si="1"/>
        <v>Hualpen 220</v>
      </c>
      <c r="K32" s="64"/>
      <c r="L32" s="64"/>
      <c r="M32" s="52"/>
      <c r="N32" s="52"/>
      <c r="O32" s="65"/>
      <c r="P32" s="66"/>
      <c r="S32" s="64"/>
      <c r="T32" s="64"/>
      <c r="U32" s="52"/>
      <c r="V32" s="52"/>
      <c r="W32" s="65"/>
      <c r="X32" s="66"/>
      <c r="AA32" s="64"/>
      <c r="AB32" s="64"/>
      <c r="AC32" s="52"/>
      <c r="AD32" s="52"/>
      <c r="AE32" s="52"/>
      <c r="AF32" s="52"/>
      <c r="AG32" s="65"/>
      <c r="AH32" s="66"/>
    </row>
    <row r="33" spans="2:34" hidden="1" x14ac:dyDescent="0.25">
      <c r="B33" s="63" t="s">
        <v>995</v>
      </c>
      <c r="C33" s="63" t="s">
        <v>17</v>
      </c>
      <c r="D33" s="63" t="s">
        <v>1000</v>
      </c>
      <c r="E33" s="63">
        <v>220</v>
      </c>
      <c r="F33" s="63" t="s">
        <v>1005</v>
      </c>
      <c r="G33" s="30" t="s">
        <v>1006</v>
      </c>
      <c r="H33" s="31">
        <v>42736</v>
      </c>
      <c r="I33" s="31">
        <v>50040</v>
      </c>
      <c r="J33" s="20" t="str">
        <f t="shared" si="1"/>
        <v>Lagunilla 220</v>
      </c>
      <c r="K33" s="64"/>
      <c r="L33" s="64"/>
      <c r="M33" s="52"/>
      <c r="N33" s="52"/>
      <c r="O33" s="65"/>
      <c r="P33" s="66"/>
      <c r="S33" s="64"/>
      <c r="T33" s="64"/>
      <c r="U33" s="52"/>
      <c r="V33" s="52"/>
      <c r="W33" s="65"/>
      <c r="X33" s="66"/>
      <c r="AA33" s="64"/>
      <c r="AB33" s="64"/>
      <c r="AC33" s="52"/>
      <c r="AD33" s="52"/>
      <c r="AE33" s="52"/>
      <c r="AF33" s="52"/>
      <c r="AG33" s="65"/>
      <c r="AH33" s="66"/>
    </row>
    <row r="34" spans="2:34" hidden="1" x14ac:dyDescent="0.25">
      <c r="B34" s="63" t="s">
        <v>995</v>
      </c>
      <c r="C34" s="63" t="s">
        <v>17</v>
      </c>
      <c r="D34" s="63" t="s">
        <v>24</v>
      </c>
      <c r="E34" s="63">
        <v>220</v>
      </c>
      <c r="F34" s="63" t="s">
        <v>1005</v>
      </c>
      <c r="G34" s="30" t="s">
        <v>1006</v>
      </c>
      <c r="H34" s="31">
        <v>42736</v>
      </c>
      <c r="I34" s="31">
        <v>50040</v>
      </c>
      <c r="J34" s="20" t="str">
        <f t="shared" si="1"/>
        <v>Polpaico 220</v>
      </c>
      <c r="K34" s="64"/>
      <c r="L34" s="64"/>
      <c r="M34" s="52"/>
      <c r="N34" s="52"/>
      <c r="O34" s="65"/>
      <c r="P34" s="66"/>
      <c r="S34" s="64"/>
      <c r="T34" s="64"/>
      <c r="U34" s="52"/>
      <c r="V34" s="52"/>
      <c r="W34" s="65"/>
      <c r="X34" s="66"/>
      <c r="AA34" s="64"/>
      <c r="AB34" s="64"/>
      <c r="AC34" s="52"/>
      <c r="AD34" s="52"/>
      <c r="AE34" s="52"/>
      <c r="AF34" s="52"/>
      <c r="AG34" s="65"/>
      <c r="AH34" s="66"/>
    </row>
    <row r="35" spans="2:34" hidden="1" x14ac:dyDescent="0.25">
      <c r="B35" s="63" t="s">
        <v>995</v>
      </c>
      <c r="C35" s="63" t="s">
        <v>17</v>
      </c>
      <c r="D35" s="63" t="s">
        <v>25</v>
      </c>
      <c r="E35" s="63">
        <v>220</v>
      </c>
      <c r="F35" s="63" t="s">
        <v>1005</v>
      </c>
      <c r="G35" s="30" t="s">
        <v>1006</v>
      </c>
      <c r="H35" s="31">
        <v>42736</v>
      </c>
      <c r="I35" s="31">
        <v>50040</v>
      </c>
      <c r="J35" s="20" t="str">
        <f t="shared" si="1"/>
        <v>Quillota 220</v>
      </c>
      <c r="K35" s="64"/>
      <c r="L35" s="64"/>
      <c r="M35" s="52"/>
      <c r="N35" s="52"/>
      <c r="O35" s="65"/>
      <c r="P35" s="66"/>
      <c r="S35" s="64"/>
      <c r="T35" s="64"/>
      <c r="U35" s="52"/>
      <c r="V35" s="52"/>
      <c r="W35" s="65"/>
      <c r="X35" s="66"/>
      <c r="AA35" s="64"/>
      <c r="AB35" s="64"/>
      <c r="AC35" s="52"/>
      <c r="AD35" s="52"/>
      <c r="AE35" s="52"/>
      <c r="AF35" s="52"/>
      <c r="AG35" s="65"/>
      <c r="AH35" s="66"/>
    </row>
    <row r="36" spans="2:34" hidden="1" x14ac:dyDescent="0.25">
      <c r="B36" s="63" t="s">
        <v>995</v>
      </c>
      <c r="C36" s="63" t="s">
        <v>31</v>
      </c>
      <c r="D36" s="63" t="s">
        <v>18</v>
      </c>
      <c r="E36" s="63">
        <v>220</v>
      </c>
      <c r="F36" s="63" t="s">
        <v>1005</v>
      </c>
      <c r="G36" s="30" t="s">
        <v>1006</v>
      </c>
      <c r="H36" s="31">
        <v>42736</v>
      </c>
      <c r="I36" s="31">
        <v>50040</v>
      </c>
      <c r="J36" s="20" t="str">
        <f t="shared" si="1"/>
        <v>Alto Jahuel 220</v>
      </c>
      <c r="K36" s="64"/>
      <c r="L36" s="64"/>
      <c r="M36" s="52"/>
      <c r="N36" s="52"/>
      <c r="O36" s="65"/>
      <c r="P36" s="66"/>
      <c r="S36" s="64"/>
      <c r="T36" s="64"/>
      <c r="U36" s="52"/>
      <c r="V36" s="52"/>
      <c r="W36" s="65"/>
      <c r="X36" s="66"/>
      <c r="AA36" s="64"/>
      <c r="AB36" s="64"/>
      <c r="AC36" s="52"/>
      <c r="AD36" s="52"/>
      <c r="AE36" s="52"/>
      <c r="AF36" s="52"/>
      <c r="AG36" s="65"/>
      <c r="AH36" s="66"/>
    </row>
    <row r="37" spans="2:34" hidden="1" x14ac:dyDescent="0.25">
      <c r="B37" s="63" t="s">
        <v>995</v>
      </c>
      <c r="C37" s="63" t="s">
        <v>31</v>
      </c>
      <c r="D37" s="63" t="s">
        <v>23</v>
      </c>
      <c r="E37" s="63">
        <v>220</v>
      </c>
      <c r="F37" s="63" t="s">
        <v>1005</v>
      </c>
      <c r="G37" s="30" t="s">
        <v>1006</v>
      </c>
      <c r="H37" s="31">
        <v>42736</v>
      </c>
      <c r="I37" s="31">
        <v>50040</v>
      </c>
      <c r="J37" s="20" t="str">
        <f t="shared" si="1"/>
        <v>Cerro Navia 220</v>
      </c>
      <c r="K37" s="64"/>
      <c r="L37" s="64"/>
      <c r="M37" s="52"/>
      <c r="N37" s="52"/>
      <c r="O37" s="65"/>
      <c r="P37" s="66"/>
      <c r="S37" s="64"/>
      <c r="T37" s="64"/>
      <c r="U37" s="52"/>
      <c r="V37" s="52"/>
      <c r="W37" s="65"/>
      <c r="X37" s="66"/>
      <c r="AA37" s="64"/>
      <c r="AB37" s="64"/>
      <c r="AC37" s="52"/>
      <c r="AD37" s="52"/>
      <c r="AE37" s="52"/>
      <c r="AF37" s="52"/>
      <c r="AG37" s="65"/>
      <c r="AH37" s="66"/>
    </row>
    <row r="38" spans="2:34" hidden="1" x14ac:dyDescent="0.25">
      <c r="B38" s="63" t="s">
        <v>995</v>
      </c>
      <c r="C38" s="63" t="s">
        <v>31</v>
      </c>
      <c r="D38" s="63" t="s">
        <v>998</v>
      </c>
      <c r="E38" s="63">
        <v>220</v>
      </c>
      <c r="F38" s="63" t="s">
        <v>1005</v>
      </c>
      <c r="G38" s="30" t="s">
        <v>1006</v>
      </c>
      <c r="H38" s="31">
        <v>42736</v>
      </c>
      <c r="I38" s="31">
        <v>50040</v>
      </c>
      <c r="J38" s="20" t="str">
        <f t="shared" si="1"/>
        <v>Chena 220</v>
      </c>
      <c r="K38" s="64"/>
      <c r="L38" s="64"/>
      <c r="M38" s="52"/>
      <c r="N38" s="52"/>
      <c r="O38" s="65"/>
      <c r="P38" s="66"/>
      <c r="S38" s="64"/>
      <c r="T38" s="64"/>
      <c r="U38" s="52"/>
      <c r="V38" s="52"/>
      <c r="W38" s="65"/>
      <c r="X38" s="66"/>
      <c r="AA38" s="64"/>
      <c r="AB38" s="64"/>
      <c r="AC38" s="52"/>
      <c r="AD38" s="52"/>
      <c r="AE38" s="52"/>
      <c r="AF38" s="52"/>
      <c r="AG38" s="65"/>
      <c r="AH38" s="66"/>
    </row>
    <row r="39" spans="2:34" hidden="1" x14ac:dyDescent="0.25">
      <c r="B39" s="63" t="s">
        <v>995</v>
      </c>
      <c r="C39" s="63" t="s">
        <v>31</v>
      </c>
      <c r="D39" s="63" t="s">
        <v>24</v>
      </c>
      <c r="E39" s="63">
        <v>220</v>
      </c>
      <c r="F39" s="63" t="s">
        <v>1005</v>
      </c>
      <c r="G39" s="30" t="s">
        <v>1006</v>
      </c>
      <c r="H39" s="31">
        <v>42736</v>
      </c>
      <c r="I39" s="31">
        <v>50040</v>
      </c>
      <c r="J39" s="20" t="str">
        <f t="shared" si="1"/>
        <v>Polpaico 220</v>
      </c>
      <c r="K39" s="64"/>
      <c r="L39" s="64"/>
      <c r="M39" s="52"/>
      <c r="N39" s="52"/>
      <c r="O39" s="65"/>
      <c r="P39" s="66"/>
      <c r="S39" s="64"/>
      <c r="T39" s="64"/>
      <c r="U39" s="52"/>
      <c r="V39" s="52"/>
      <c r="W39" s="65"/>
      <c r="X39" s="66"/>
      <c r="AA39" s="64"/>
      <c r="AB39" s="64"/>
      <c r="AC39" s="52"/>
      <c r="AD39" s="52"/>
      <c r="AE39" s="52"/>
      <c r="AF39" s="52"/>
      <c r="AG39" s="65"/>
      <c r="AH39" s="66"/>
    </row>
    <row r="40" spans="2:34" hidden="1" x14ac:dyDescent="0.25">
      <c r="B40" s="63" t="s">
        <v>995</v>
      </c>
      <c r="C40" s="63" t="s">
        <v>54</v>
      </c>
      <c r="D40" s="63" t="s">
        <v>18</v>
      </c>
      <c r="E40" s="63">
        <v>220</v>
      </c>
      <c r="F40" s="63" t="s">
        <v>1005</v>
      </c>
      <c r="G40" s="30" t="s">
        <v>1006</v>
      </c>
      <c r="H40" s="31">
        <v>42736</v>
      </c>
      <c r="I40" s="31">
        <v>50040</v>
      </c>
      <c r="J40" s="20" t="str">
        <f t="shared" si="1"/>
        <v>Alto Jahuel 220</v>
      </c>
      <c r="K40" s="64"/>
      <c r="L40" s="64"/>
      <c r="M40" s="52"/>
      <c r="N40" s="52"/>
      <c r="O40" s="65"/>
      <c r="P40" s="66"/>
      <c r="S40" s="64"/>
      <c r="T40" s="64"/>
      <c r="U40" s="52"/>
      <c r="V40" s="52"/>
      <c r="W40" s="65"/>
      <c r="X40" s="66"/>
      <c r="AA40" s="64"/>
      <c r="AB40" s="64"/>
      <c r="AC40" s="52"/>
      <c r="AD40" s="52"/>
      <c r="AE40" s="52"/>
      <c r="AF40" s="52"/>
      <c r="AG40" s="65"/>
      <c r="AH40" s="66"/>
    </row>
    <row r="41" spans="2:34" hidden="1" x14ac:dyDescent="0.25">
      <c r="B41" s="63" t="s">
        <v>995</v>
      </c>
      <c r="C41" s="63" t="s">
        <v>54</v>
      </c>
      <c r="D41" s="63" t="s">
        <v>41</v>
      </c>
      <c r="E41" s="63">
        <v>220</v>
      </c>
      <c r="F41" s="63" t="s">
        <v>1005</v>
      </c>
      <c r="G41" s="30" t="s">
        <v>1006</v>
      </c>
      <c r="H41" s="31">
        <v>42736</v>
      </c>
      <c r="I41" s="31">
        <v>50040</v>
      </c>
      <c r="J41" s="20" t="str">
        <f t="shared" si="1"/>
        <v>Ancoa 220</v>
      </c>
      <c r="K41" s="64"/>
      <c r="L41" s="64"/>
      <c r="M41" s="52"/>
      <c r="N41" s="52"/>
      <c r="O41" s="65"/>
      <c r="P41" s="66"/>
      <c r="S41" s="64"/>
      <c r="T41" s="64"/>
      <c r="U41" s="52"/>
      <c r="V41" s="52"/>
      <c r="W41" s="65"/>
      <c r="X41" s="66"/>
      <c r="AA41" s="64"/>
      <c r="AB41" s="64"/>
      <c r="AC41" s="52"/>
      <c r="AD41" s="52"/>
      <c r="AE41" s="52"/>
      <c r="AF41" s="52"/>
      <c r="AG41" s="65"/>
      <c r="AH41" s="66"/>
    </row>
    <row r="42" spans="2:34" hidden="1" x14ac:dyDescent="0.25">
      <c r="B42" s="63" t="s">
        <v>995</v>
      </c>
      <c r="C42" s="63" t="s">
        <v>54</v>
      </c>
      <c r="D42" s="63" t="s">
        <v>23</v>
      </c>
      <c r="E42" s="63">
        <v>220</v>
      </c>
      <c r="F42" s="63" t="s">
        <v>1005</v>
      </c>
      <c r="G42" s="30" t="s">
        <v>1006</v>
      </c>
      <c r="H42" s="31">
        <v>42736</v>
      </c>
      <c r="I42" s="31">
        <v>50040</v>
      </c>
      <c r="J42" s="20" t="str">
        <f t="shared" si="1"/>
        <v>Cerro Navia 220</v>
      </c>
      <c r="K42" s="64"/>
      <c r="L42" s="64"/>
      <c r="M42" s="52"/>
      <c r="N42" s="52"/>
      <c r="O42" s="65"/>
      <c r="P42" s="66"/>
      <c r="S42" s="64"/>
      <c r="T42" s="64"/>
      <c r="U42" s="52"/>
      <c r="V42" s="52"/>
      <c r="W42" s="65"/>
      <c r="X42" s="66"/>
      <c r="AA42" s="64"/>
      <c r="AB42" s="64"/>
      <c r="AC42" s="52"/>
      <c r="AD42" s="52"/>
      <c r="AE42" s="52"/>
      <c r="AF42" s="52"/>
      <c r="AG42" s="65"/>
      <c r="AH42" s="66"/>
    </row>
    <row r="43" spans="2:34" hidden="1" x14ac:dyDescent="0.25">
      <c r="B43" s="63" t="s">
        <v>995</v>
      </c>
      <c r="C43" s="63" t="s">
        <v>54</v>
      </c>
      <c r="D43" s="63" t="s">
        <v>43</v>
      </c>
      <c r="E43" s="63">
        <v>220</v>
      </c>
      <c r="F43" s="63" t="s">
        <v>1005</v>
      </c>
      <c r="G43" s="30" t="s">
        <v>1006</v>
      </c>
      <c r="H43" s="31">
        <v>42736</v>
      </c>
      <c r="I43" s="31">
        <v>50040</v>
      </c>
      <c r="J43" s="20" t="str">
        <f t="shared" si="1"/>
        <v>Charrua 220</v>
      </c>
      <c r="K43" s="64"/>
      <c r="L43" s="64"/>
      <c r="M43" s="52"/>
      <c r="N43" s="52"/>
      <c r="O43" s="65"/>
      <c r="P43" s="66"/>
      <c r="S43" s="64"/>
      <c r="T43" s="64"/>
      <c r="U43" s="52"/>
      <c r="V43" s="52"/>
      <c r="W43" s="65"/>
      <c r="X43" s="66"/>
      <c r="AA43" s="64"/>
      <c r="AB43" s="64"/>
      <c r="AC43" s="52"/>
      <c r="AD43" s="52"/>
      <c r="AE43" s="52"/>
      <c r="AF43" s="52"/>
      <c r="AG43" s="65"/>
      <c r="AH43" s="66"/>
    </row>
    <row r="44" spans="2:34" hidden="1" x14ac:dyDescent="0.25">
      <c r="B44" s="63" t="s">
        <v>995</v>
      </c>
      <c r="C44" s="63" t="s">
        <v>54</v>
      </c>
      <c r="D44" s="63" t="s">
        <v>998</v>
      </c>
      <c r="E44" s="63">
        <v>220</v>
      </c>
      <c r="F44" s="63" t="s">
        <v>1005</v>
      </c>
      <c r="G44" s="30" t="s">
        <v>1006</v>
      </c>
      <c r="H44" s="31">
        <v>42736</v>
      </c>
      <c r="I44" s="31">
        <v>50040</v>
      </c>
      <c r="J44" s="20" t="str">
        <f t="shared" si="1"/>
        <v>Chena 220</v>
      </c>
      <c r="K44" s="64"/>
      <c r="L44" s="64"/>
      <c r="M44" s="52"/>
      <c r="N44" s="52"/>
      <c r="O44" s="65"/>
      <c r="P44" s="66"/>
      <c r="S44" s="64"/>
      <c r="T44" s="64"/>
      <c r="U44" s="52"/>
      <c r="V44" s="52"/>
      <c r="W44" s="65"/>
      <c r="X44" s="66"/>
      <c r="AA44" s="64"/>
      <c r="AB44" s="64"/>
      <c r="AC44" s="52"/>
      <c r="AD44" s="52"/>
      <c r="AE44" s="52"/>
      <c r="AF44" s="52"/>
      <c r="AG44" s="65"/>
      <c r="AH44" s="66"/>
    </row>
    <row r="45" spans="2:34" hidden="1" x14ac:dyDescent="0.25">
      <c r="B45" s="63" t="s">
        <v>995</v>
      </c>
      <c r="C45" s="63" t="s">
        <v>54</v>
      </c>
      <c r="D45" s="63" t="s">
        <v>1001</v>
      </c>
      <c r="E45" s="63">
        <v>220</v>
      </c>
      <c r="F45" s="63" t="s">
        <v>1005</v>
      </c>
      <c r="G45" s="30" t="s">
        <v>1006</v>
      </c>
      <c r="H45" s="31">
        <v>42736</v>
      </c>
      <c r="I45" s="31">
        <v>50040</v>
      </c>
      <c r="J45" s="20" t="str">
        <f t="shared" si="1"/>
        <v>Colbun 220</v>
      </c>
      <c r="K45" s="64"/>
      <c r="L45" s="64"/>
      <c r="M45" s="52"/>
      <c r="N45" s="52"/>
      <c r="O45" s="65"/>
      <c r="P45" s="66"/>
      <c r="S45" s="64"/>
      <c r="T45" s="64"/>
      <c r="U45" s="52"/>
      <c r="V45" s="52"/>
      <c r="W45" s="65"/>
      <c r="X45" s="66"/>
      <c r="AA45" s="64"/>
      <c r="AB45" s="64"/>
      <c r="AC45" s="52"/>
      <c r="AD45" s="52"/>
      <c r="AE45" s="52"/>
      <c r="AF45" s="52"/>
      <c r="AG45" s="65"/>
      <c r="AH45" s="66"/>
    </row>
    <row r="46" spans="2:34" hidden="1" x14ac:dyDescent="0.25">
      <c r="B46" s="63" t="s">
        <v>995</v>
      </c>
      <c r="C46" s="63" t="s">
        <v>54</v>
      </c>
      <c r="D46" s="63" t="s">
        <v>999</v>
      </c>
      <c r="E46" s="63">
        <v>220</v>
      </c>
      <c r="F46" s="63" t="s">
        <v>1005</v>
      </c>
      <c r="G46" s="30" t="s">
        <v>1006</v>
      </c>
      <c r="H46" s="31">
        <v>42736</v>
      </c>
      <c r="I46" s="31">
        <v>50040</v>
      </c>
      <c r="J46" s="20" t="str">
        <f t="shared" si="1"/>
        <v>Hualpen 220</v>
      </c>
      <c r="K46" s="64"/>
      <c r="L46" s="64"/>
      <c r="M46" s="52"/>
      <c r="N46" s="52"/>
      <c r="O46" s="65"/>
      <c r="P46" s="66"/>
      <c r="S46" s="64"/>
      <c r="T46" s="64"/>
      <c r="U46" s="52"/>
      <c r="V46" s="52"/>
      <c r="W46" s="65"/>
      <c r="X46" s="66"/>
      <c r="AA46" s="64"/>
      <c r="AB46" s="64"/>
      <c r="AC46" s="52"/>
      <c r="AD46" s="52"/>
      <c r="AE46" s="52"/>
      <c r="AF46" s="52"/>
      <c r="AG46" s="65"/>
      <c r="AH46" s="66"/>
    </row>
    <row r="47" spans="2:34" hidden="1" x14ac:dyDescent="0.25">
      <c r="B47" s="63" t="s">
        <v>995</v>
      </c>
      <c r="C47" s="63" t="s">
        <v>54</v>
      </c>
      <c r="D47" s="63" t="s">
        <v>853</v>
      </c>
      <c r="E47" s="63">
        <v>220</v>
      </c>
      <c r="F47" s="63" t="s">
        <v>1005</v>
      </c>
      <c r="G47" s="30" t="s">
        <v>1006</v>
      </c>
      <c r="H47" s="31">
        <v>42736</v>
      </c>
      <c r="I47" s="31">
        <v>50040</v>
      </c>
      <c r="J47" s="20" t="str">
        <f t="shared" si="1"/>
        <v>Itahue 220</v>
      </c>
      <c r="K47" s="64"/>
      <c r="L47" s="64"/>
      <c r="M47" s="52"/>
      <c r="N47" s="52"/>
      <c r="O47" s="65"/>
      <c r="P47" s="66"/>
      <c r="S47" s="64"/>
      <c r="T47" s="64"/>
      <c r="U47" s="52"/>
      <c r="V47" s="52"/>
      <c r="W47" s="65"/>
      <c r="X47" s="66"/>
      <c r="AA47" s="64"/>
      <c r="AB47" s="64"/>
      <c r="AC47" s="52"/>
      <c r="AD47" s="52"/>
      <c r="AE47" s="52"/>
      <c r="AF47" s="52"/>
      <c r="AG47" s="65"/>
      <c r="AH47" s="66"/>
    </row>
    <row r="48" spans="2:34" hidden="1" x14ac:dyDescent="0.25">
      <c r="B48" s="63" t="s">
        <v>995</v>
      </c>
      <c r="C48" s="63" t="s">
        <v>54</v>
      </c>
      <c r="D48" s="63" t="s">
        <v>1000</v>
      </c>
      <c r="E48" s="63">
        <v>220</v>
      </c>
      <c r="F48" s="63" t="s">
        <v>1005</v>
      </c>
      <c r="G48" s="30" t="s">
        <v>1006</v>
      </c>
      <c r="H48" s="31">
        <v>42736</v>
      </c>
      <c r="I48" s="31">
        <v>50040</v>
      </c>
      <c r="J48" s="20" t="str">
        <f t="shared" si="1"/>
        <v>Lagunilla 220</v>
      </c>
      <c r="K48" s="64"/>
      <c r="L48" s="64"/>
      <c r="M48" s="52"/>
      <c r="N48" s="52"/>
      <c r="O48" s="65"/>
      <c r="P48" s="66"/>
      <c r="S48" s="64"/>
      <c r="T48" s="64"/>
      <c r="U48" s="52"/>
      <c r="V48" s="52"/>
      <c r="W48" s="65"/>
      <c r="X48" s="66"/>
      <c r="AA48" s="64"/>
      <c r="AB48" s="64"/>
      <c r="AC48" s="52"/>
      <c r="AD48" s="52"/>
      <c r="AE48" s="52"/>
      <c r="AF48" s="52"/>
      <c r="AG48" s="65"/>
      <c r="AH48" s="66"/>
    </row>
    <row r="49" spans="2:35" hidden="1" x14ac:dyDescent="0.25">
      <c r="B49" s="63" t="s">
        <v>995</v>
      </c>
      <c r="C49" s="63" t="s">
        <v>54</v>
      </c>
      <c r="D49" s="63" t="s">
        <v>997</v>
      </c>
      <c r="E49" s="63">
        <v>220</v>
      </c>
      <c r="F49" s="63" t="s">
        <v>1005</v>
      </c>
      <c r="G49" s="30" t="s">
        <v>1006</v>
      </c>
      <c r="H49" s="31">
        <v>42736</v>
      </c>
      <c r="I49" s="31">
        <v>50040</v>
      </c>
      <c r="J49" s="20" t="str">
        <f t="shared" si="1"/>
        <v>Alto Melipilla 220</v>
      </c>
      <c r="K49" s="64"/>
      <c r="L49" s="64"/>
      <c r="M49" s="52"/>
      <c r="N49" s="52"/>
      <c r="O49" s="65"/>
      <c r="P49" s="66"/>
      <c r="S49" s="64"/>
      <c r="T49" s="64"/>
      <c r="U49" s="52"/>
      <c r="V49" s="52"/>
      <c r="W49" s="65"/>
      <c r="X49" s="66"/>
      <c r="AA49" s="64"/>
      <c r="AB49" s="64"/>
      <c r="AC49" s="52"/>
      <c r="AD49" s="52"/>
      <c r="AE49" s="52"/>
      <c r="AF49" s="52"/>
      <c r="AG49" s="65"/>
      <c r="AH49" s="66"/>
    </row>
    <row r="50" spans="2:35" hidden="1" x14ac:dyDescent="0.25">
      <c r="B50" s="63" t="s">
        <v>995</v>
      </c>
      <c r="C50" s="63" t="s">
        <v>54</v>
      </c>
      <c r="D50" s="63" t="s">
        <v>24</v>
      </c>
      <c r="E50" s="63">
        <v>220</v>
      </c>
      <c r="F50" s="63" t="s">
        <v>1005</v>
      </c>
      <c r="G50" s="30" t="s">
        <v>1006</v>
      </c>
      <c r="H50" s="31">
        <v>42736</v>
      </c>
      <c r="I50" s="31">
        <v>50040</v>
      </c>
      <c r="J50" s="20" t="str">
        <f t="shared" si="1"/>
        <v>Polpaico 220</v>
      </c>
      <c r="K50" s="64"/>
      <c r="L50" s="64"/>
      <c r="M50" s="52"/>
      <c r="N50" s="52"/>
      <c r="O50" s="65"/>
      <c r="P50" s="66"/>
      <c r="S50" s="64"/>
      <c r="T50" s="64"/>
      <c r="U50" s="52"/>
      <c r="V50" s="52"/>
      <c r="W50" s="65"/>
      <c r="X50" s="66"/>
      <c r="AA50" s="64"/>
      <c r="AB50" s="64"/>
      <c r="AC50" s="52"/>
      <c r="AD50" s="52"/>
      <c r="AE50" s="52"/>
      <c r="AF50" s="52"/>
      <c r="AG50" s="65"/>
      <c r="AH50" s="66"/>
    </row>
    <row r="51" spans="2:35" hidden="1" x14ac:dyDescent="0.25">
      <c r="B51" s="63" t="s">
        <v>995</v>
      </c>
      <c r="C51" s="63" t="s">
        <v>54</v>
      </c>
      <c r="D51" s="63" t="s">
        <v>25</v>
      </c>
      <c r="E51" s="63">
        <v>220</v>
      </c>
      <c r="F51" s="63" t="s">
        <v>1005</v>
      </c>
      <c r="G51" s="30" t="s">
        <v>1006</v>
      </c>
      <c r="H51" s="31">
        <v>42736</v>
      </c>
      <c r="I51" s="31">
        <v>50040</v>
      </c>
      <c r="J51" s="20" t="str">
        <f t="shared" si="1"/>
        <v>Quillota 220</v>
      </c>
      <c r="K51" s="64"/>
      <c r="L51" s="64"/>
      <c r="M51" s="52"/>
      <c r="N51" s="52"/>
      <c r="O51" s="65"/>
      <c r="P51" s="66"/>
      <c r="S51" s="64"/>
      <c r="T51" s="64"/>
      <c r="U51" s="52"/>
      <c r="V51" s="52"/>
      <c r="W51" s="65"/>
      <c r="X51" s="66"/>
      <c r="AA51" s="64"/>
      <c r="AB51" s="64"/>
      <c r="AC51" s="52"/>
      <c r="AD51" s="52"/>
      <c r="AE51" s="52"/>
      <c r="AF51" s="52"/>
      <c r="AG51" s="65"/>
      <c r="AH51" s="66"/>
    </row>
    <row r="52" spans="2:35" hidden="1" x14ac:dyDescent="0.25">
      <c r="B52" s="63" t="s">
        <v>995</v>
      </c>
      <c r="C52" s="63" t="s">
        <v>54</v>
      </c>
      <c r="D52" s="63" t="s">
        <v>1002</v>
      </c>
      <c r="E52" s="63">
        <v>220</v>
      </c>
      <c r="F52" s="63" t="s">
        <v>1005</v>
      </c>
      <c r="G52" s="30" t="s">
        <v>1006</v>
      </c>
      <c r="H52" s="31">
        <v>42736</v>
      </c>
      <c r="I52" s="31">
        <v>50040</v>
      </c>
      <c r="J52" s="20" t="str">
        <f t="shared" si="1"/>
        <v>Rapel 220</v>
      </c>
      <c r="K52" s="64"/>
      <c r="L52" s="64"/>
      <c r="M52" s="52"/>
      <c r="N52" s="52"/>
      <c r="O52" s="65"/>
      <c r="P52" s="66"/>
      <c r="S52" s="64"/>
      <c r="T52" s="64"/>
      <c r="U52" s="52"/>
      <c r="V52" s="52"/>
      <c r="W52" s="65"/>
      <c r="X52" s="66"/>
      <c r="AA52" s="64"/>
      <c r="AB52" s="64"/>
      <c r="AC52" s="52"/>
      <c r="AD52" s="52"/>
      <c r="AE52" s="52"/>
      <c r="AF52" s="52"/>
      <c r="AG52" s="65"/>
      <c r="AH52" s="66"/>
    </row>
    <row r="53" spans="2:35" hidden="1" x14ac:dyDescent="0.25">
      <c r="B53" s="63" t="s">
        <v>995</v>
      </c>
      <c r="C53" s="63" t="s">
        <v>54</v>
      </c>
      <c r="D53" s="63" t="s">
        <v>58</v>
      </c>
      <c r="E53" s="63">
        <v>220</v>
      </c>
      <c r="F53" s="63" t="s">
        <v>1005</v>
      </c>
      <c r="G53" s="30" t="s">
        <v>1006</v>
      </c>
      <c r="H53" s="31">
        <v>42736</v>
      </c>
      <c r="I53" s="31">
        <v>50040</v>
      </c>
      <c r="J53" s="20" t="str">
        <f t="shared" si="1"/>
        <v>Temuco 220</v>
      </c>
      <c r="K53" s="64"/>
      <c r="L53" s="64"/>
      <c r="M53" s="52"/>
      <c r="N53" s="52"/>
      <c r="O53" s="65"/>
      <c r="P53" s="66"/>
      <c r="S53" s="64"/>
      <c r="T53" s="64"/>
      <c r="U53" s="52"/>
      <c r="V53" s="52"/>
      <c r="W53" s="65"/>
      <c r="X53" s="66"/>
      <c r="AA53" s="64"/>
      <c r="AB53" s="64"/>
      <c r="AC53" s="52"/>
      <c r="AD53" s="52"/>
      <c r="AE53" s="52"/>
      <c r="AF53" s="52"/>
      <c r="AG53" s="65"/>
      <c r="AH53" s="66"/>
    </row>
    <row r="54" spans="2:35" hidden="1" x14ac:dyDescent="0.25">
      <c r="B54" s="63" t="s">
        <v>995</v>
      </c>
      <c r="C54" s="63" t="s">
        <v>62</v>
      </c>
      <c r="D54" s="63" t="s">
        <v>43</v>
      </c>
      <c r="E54" s="63">
        <v>220</v>
      </c>
      <c r="F54" s="63" t="s">
        <v>1005</v>
      </c>
      <c r="G54" s="30" t="s">
        <v>1006</v>
      </c>
      <c r="H54" s="31">
        <v>42736</v>
      </c>
      <c r="I54" s="31">
        <v>50040</v>
      </c>
      <c r="J54" s="20" t="str">
        <f t="shared" si="1"/>
        <v>Charrua 220</v>
      </c>
      <c r="K54" s="64"/>
      <c r="L54" s="64">
        <f>+[4]Resumen!C13</f>
        <v>49.77</v>
      </c>
      <c r="M54" s="52"/>
      <c r="N54" s="52">
        <f>+[4]Resumen!$D13/1000</f>
        <v>1102.8843726599998</v>
      </c>
      <c r="O54" s="65">
        <f t="shared" ref="O54" si="30">+K54*M54+L54*N54</f>
        <v>54890.555227288198</v>
      </c>
      <c r="P54" s="66">
        <f t="shared" ref="P54" si="31">+O54/N54</f>
        <v>49.77</v>
      </c>
      <c r="S54" s="64">
        <f>+INDEX([2]Precios!$B$9:$H$25,MATCH($J54,[2]Precios!$B$9:$B$25,0),7)</f>
        <v>5075.7348000000002</v>
      </c>
      <c r="T54" s="64">
        <f>+INDEX([2]Precios!$B$9:$H$25,MATCH($J54,[2]Precios!$B$9:$B$25,0),6)</f>
        <v>49.77</v>
      </c>
      <c r="U54" s="73">
        <f t="shared" ref="U54:U67" si="32">+M54</f>
        <v>0</v>
      </c>
      <c r="V54" s="69">
        <f t="shared" ref="V54:V67" si="33">+N54</f>
        <v>1102.8843726599998</v>
      </c>
      <c r="W54" s="70">
        <f t="shared" ref="W54:W67" si="34">+S54*U54+T54*V54</f>
        <v>54890.555227288198</v>
      </c>
      <c r="X54" s="70">
        <f t="shared" ref="X54:X67" si="35">+W54/V54</f>
        <v>49.77</v>
      </c>
      <c r="AA54" s="72">
        <f t="shared" ref="AA54:AA67" si="36">+K54-S54</f>
        <v>-5075.7348000000002</v>
      </c>
      <c r="AB54" s="72">
        <f t="shared" ref="AB54:AB67" si="37">+L54-T54</f>
        <v>0</v>
      </c>
      <c r="AC54" s="64">
        <f t="shared" ref="AC54:AC67" si="38">+M54-U54</f>
        <v>0</v>
      </c>
      <c r="AD54" s="64">
        <f t="shared" ref="AD54:AD67" si="39">+N54-V54</f>
        <v>0</v>
      </c>
      <c r="AE54" s="64">
        <f t="shared" ref="AE54:AE67" si="40">-K54*M54+S54*U54</f>
        <v>0</v>
      </c>
      <c r="AF54" s="64">
        <f t="shared" ref="AF54:AF67" si="41">-L54*N54+T54*V54</f>
        <v>0</v>
      </c>
      <c r="AG54" s="74">
        <f t="shared" ref="AG54:AG67" si="42">-O54+W54</f>
        <v>0</v>
      </c>
      <c r="AH54" s="64">
        <f t="shared" ref="AH54:AH67" si="43">+P54-X54</f>
        <v>0</v>
      </c>
    </row>
    <row r="55" spans="2:35" hidden="1" x14ac:dyDescent="0.25">
      <c r="B55" s="63" t="s">
        <v>995</v>
      </c>
      <c r="C55" s="63" t="s">
        <v>62</v>
      </c>
      <c r="D55" s="63" t="s">
        <v>999</v>
      </c>
      <c r="E55" s="63">
        <v>220</v>
      </c>
      <c r="F55" s="63" t="s">
        <v>1005</v>
      </c>
      <c r="G55" s="30" t="s">
        <v>1006</v>
      </c>
      <c r="H55" s="31">
        <v>42736</v>
      </c>
      <c r="I55" s="31">
        <v>50040</v>
      </c>
      <c r="J55" s="20" t="str">
        <f t="shared" ref="J55" si="44">+D55</f>
        <v>Hualpen 220</v>
      </c>
      <c r="K55" s="64"/>
      <c r="L55" s="64">
        <f>+[4]Resumen!C14</f>
        <v>49.427999999999997</v>
      </c>
      <c r="M55" s="52"/>
      <c r="N55" s="52">
        <f>+[4]Resumen!$D14/1000</f>
        <v>9.6825714100000013</v>
      </c>
      <c r="O55" s="65">
        <f t="shared" ref="O55" si="45">+K55*M55+L55*N55</f>
        <v>478.59013965348004</v>
      </c>
      <c r="P55" s="66">
        <f t="shared" ref="P55" si="46">+O55/N55</f>
        <v>49.427999999999997</v>
      </c>
      <c r="S55" s="64">
        <f>+INDEX([2]Precios!$B$9:$H$25,MATCH($J55,[2]Precios!$B$9:$B$25,0),7)</f>
        <v>5035.1028999999999</v>
      </c>
      <c r="T55" s="64">
        <f>+INDEX([2]Precios!$B$9:$H$25,MATCH($J55,[2]Precios!$B$9:$B$25,0),6)</f>
        <v>49.427999999999997</v>
      </c>
      <c r="U55" s="73">
        <f t="shared" si="32"/>
        <v>0</v>
      </c>
      <c r="V55" s="69">
        <f t="shared" si="33"/>
        <v>9.6825714100000013</v>
      </c>
      <c r="W55" s="70">
        <f t="shared" si="34"/>
        <v>478.59013965348004</v>
      </c>
      <c r="X55" s="70">
        <f t="shared" si="35"/>
        <v>49.427999999999997</v>
      </c>
      <c r="AA55" s="72">
        <f t="shared" si="36"/>
        <v>-5035.1028999999999</v>
      </c>
      <c r="AB55" s="72">
        <f t="shared" si="37"/>
        <v>0</v>
      </c>
      <c r="AC55" s="64">
        <f t="shared" si="38"/>
        <v>0</v>
      </c>
      <c r="AD55" s="64">
        <f t="shared" si="39"/>
        <v>0</v>
      </c>
      <c r="AE55" s="64">
        <f t="shared" si="40"/>
        <v>0</v>
      </c>
      <c r="AF55" s="64">
        <f t="shared" si="41"/>
        <v>0</v>
      </c>
      <c r="AG55" s="74">
        <f t="shared" si="42"/>
        <v>0</v>
      </c>
      <c r="AH55" s="64">
        <f t="shared" si="43"/>
        <v>0</v>
      </c>
    </row>
    <row r="56" spans="2:35" hidden="1" x14ac:dyDescent="0.25">
      <c r="B56" s="63" t="s">
        <v>995</v>
      </c>
      <c r="C56" s="63" t="s">
        <v>68</v>
      </c>
      <c r="D56" s="63" t="s">
        <v>43</v>
      </c>
      <c r="E56" s="63">
        <v>220</v>
      </c>
      <c r="F56" s="63" t="s">
        <v>1005</v>
      </c>
      <c r="G56" s="30" t="s">
        <v>1006</v>
      </c>
      <c r="H56" s="31">
        <v>42736</v>
      </c>
      <c r="I56" s="31">
        <v>50040</v>
      </c>
      <c r="J56" s="20" t="str">
        <f t="shared" si="1"/>
        <v>Charrua 220</v>
      </c>
      <c r="K56" s="64">
        <f>+'[5]Facturación Contratos'!$G$7</f>
        <v>4997.7867194951559</v>
      </c>
      <c r="L56" s="64">
        <f>+'[5]Facturación Contratos'!$D$7</f>
        <v>49.005521591524065</v>
      </c>
      <c r="M56" s="64">
        <f>+'[5]Facturación Contratos'!$F$10/1000</f>
        <v>2.2800108412894562</v>
      </c>
      <c r="N56" s="64">
        <f>+'[5]Facturación Contratos'!$C$10/1000</f>
        <v>1525.7814799492494</v>
      </c>
      <c r="O56" s="65">
        <f t="shared" ref="O56:O59" si="47">+K56*M56+L56*N56</f>
        <v>86166.725162501898</v>
      </c>
      <c r="P56" s="66">
        <f t="shared" ref="P56:P59" si="48">+O56/N56</f>
        <v>56.473830817089208</v>
      </c>
      <c r="S56" s="64">
        <f>+INDEX([2]Precios!$B$9:$H$25,MATCH($J56,[2]Precios!$B$9:$B$25,0),7)</f>
        <v>5075.7348000000002</v>
      </c>
      <c r="T56" s="64">
        <f>+INDEX([2]Precios!$B$9:$H$25,MATCH($J56,[2]Precios!$B$9:$B$25,0),6)</f>
        <v>49.77</v>
      </c>
      <c r="U56" s="69">
        <f t="shared" si="32"/>
        <v>2.2800108412894562</v>
      </c>
      <c r="V56" s="69">
        <f t="shared" si="33"/>
        <v>1525.7814799492494</v>
      </c>
      <c r="W56" s="70">
        <f t="shared" si="34"/>
        <v>87510.874628584323</v>
      </c>
      <c r="X56" s="70">
        <f t="shared" si="35"/>
        <v>57.354788859735741</v>
      </c>
      <c r="AA56" s="64">
        <f t="shared" si="36"/>
        <v>-77.948080504844256</v>
      </c>
      <c r="AB56" s="64">
        <f t="shared" si="37"/>
        <v>-0.76447840847593795</v>
      </c>
      <c r="AC56" s="64">
        <f t="shared" si="38"/>
        <v>0</v>
      </c>
      <c r="AD56" s="64">
        <f t="shared" si="39"/>
        <v>0</v>
      </c>
      <c r="AE56" s="64">
        <f t="shared" si="40"/>
        <v>177.72246860874839</v>
      </c>
      <c r="AF56" s="64">
        <f t="shared" si="41"/>
        <v>1166.4269974736671</v>
      </c>
      <c r="AG56" s="74">
        <f t="shared" si="42"/>
        <v>1344.1494660824246</v>
      </c>
      <c r="AH56" s="64">
        <f t="shared" si="43"/>
        <v>-0.8809580426465331</v>
      </c>
      <c r="AI56" s="22" t="s">
        <v>1009</v>
      </c>
    </row>
    <row r="57" spans="2:35" hidden="1" x14ac:dyDescent="0.25">
      <c r="B57" s="63" t="s">
        <v>995</v>
      </c>
      <c r="C57" s="63" t="s">
        <v>68</v>
      </c>
      <c r="D57" s="63" t="s">
        <v>999</v>
      </c>
      <c r="E57" s="63">
        <v>220</v>
      </c>
      <c r="F57" s="63" t="s">
        <v>1005</v>
      </c>
      <c r="G57" s="30" t="s">
        <v>1006</v>
      </c>
      <c r="H57" s="31">
        <v>42736</v>
      </c>
      <c r="I57" s="31">
        <v>50040</v>
      </c>
      <c r="J57" s="20" t="str">
        <f t="shared" si="1"/>
        <v>Hualpen 220</v>
      </c>
      <c r="K57" s="64">
        <f>+'[5]Facturación Contratos'!$G$23</f>
        <v>4957.7955388101536</v>
      </c>
      <c r="L57" s="64">
        <f>+'[5]Facturación Contratos'!$D$23</f>
        <v>48.668206751573798</v>
      </c>
      <c r="M57" s="64">
        <f>+'[5]Facturación Contratos'!$F$26/1000</f>
        <v>3.4388834322163157E-2</v>
      </c>
      <c r="N57" s="64">
        <f>+'[5]Facturación Contratos'!$C$26/1000</f>
        <v>21.209395230106178</v>
      </c>
      <c r="O57" s="65">
        <f t="shared" si="47"/>
        <v>1202.7160415219525</v>
      </c>
      <c r="P57" s="66">
        <f t="shared" si="48"/>
        <v>56.706757947285965</v>
      </c>
      <c r="S57" s="64">
        <f>+INDEX([2]Precios!$B$9:$H$25,MATCH($J57,[2]Precios!$B$9:$B$25,0),7)</f>
        <v>5035.1028999999999</v>
      </c>
      <c r="T57" s="64">
        <f>+INDEX([2]Precios!$B$9:$H$25,MATCH($J57,[2]Precios!$B$9:$B$25,0),6)</f>
        <v>49.427999999999997</v>
      </c>
      <c r="U57" s="69">
        <f t="shared" si="32"/>
        <v>3.4388834322163157E-2</v>
      </c>
      <c r="V57" s="69">
        <f t="shared" si="33"/>
        <v>21.209395230106178</v>
      </c>
      <c r="W57" s="70">
        <f t="shared" si="34"/>
        <v>1221.4893068568313</v>
      </c>
      <c r="X57" s="70">
        <f t="shared" si="35"/>
        <v>57.591897062814851</v>
      </c>
      <c r="AA57" s="64">
        <f t="shared" si="36"/>
        <v>-77.307361189846233</v>
      </c>
      <c r="AB57" s="64">
        <f t="shared" si="37"/>
        <v>-0.75979324842619889</v>
      </c>
      <c r="AC57" s="64">
        <f t="shared" si="38"/>
        <v>0</v>
      </c>
      <c r="AD57" s="64">
        <f t="shared" si="39"/>
        <v>0</v>
      </c>
      <c r="AE57" s="64">
        <f t="shared" si="40"/>
        <v>2.6585100358412319</v>
      </c>
      <c r="AF57" s="64">
        <f t="shared" si="41"/>
        <v>16.114755299037597</v>
      </c>
      <c r="AG57" s="74">
        <f t="shared" si="42"/>
        <v>18.773265334878715</v>
      </c>
      <c r="AH57" s="64">
        <f t="shared" si="43"/>
        <v>-0.88513911552888658</v>
      </c>
      <c r="AI57" s="22" t="s">
        <v>1009</v>
      </c>
    </row>
    <row r="58" spans="2:35" hidden="1" x14ac:dyDescent="0.25">
      <c r="B58" s="63" t="s">
        <v>995</v>
      </c>
      <c r="C58" s="63" t="s">
        <v>68</v>
      </c>
      <c r="D58" s="63" t="s">
        <v>1000</v>
      </c>
      <c r="E58" s="63">
        <v>220</v>
      </c>
      <c r="F58" s="63" t="s">
        <v>1005</v>
      </c>
      <c r="G58" s="30" t="s">
        <v>1006</v>
      </c>
      <c r="H58" s="31">
        <v>42736</v>
      </c>
      <c r="I58" s="31">
        <v>50040</v>
      </c>
      <c r="J58" s="20" t="str">
        <f t="shared" si="1"/>
        <v>Lagunilla 220</v>
      </c>
      <c r="K58" s="64">
        <f>+'[5]Facturación Contratos'!$G$31</f>
        <v>4972.23679850196</v>
      </c>
      <c r="L58" s="64">
        <f>+'[5]Facturación Contratos'!$D$31</f>
        <v>48.457384976604892</v>
      </c>
      <c r="M58" s="64">
        <f>+'[5]Facturación Contratos'!$F$34/1000</f>
        <v>1.145416131563374</v>
      </c>
      <c r="N58" s="64">
        <f>+'[5]Facturación Contratos'!$C$34/1000</f>
        <v>619.24913833723019</v>
      </c>
      <c r="O58" s="65">
        <f t="shared" si="47"/>
        <v>35702.474131795192</v>
      </c>
      <c r="P58" s="66">
        <f t="shared" si="48"/>
        <v>57.654459120704288</v>
      </c>
      <c r="S58" s="64">
        <f>+INDEX([2]Precios!$B$9:$H$25,MATCH($J58,[2]Precios!$B$9:$B$25,0),7)</f>
        <v>5049.7754999999997</v>
      </c>
      <c r="T58" s="64">
        <f>+INDEX([2]Precios!$B$9:$H$25,MATCH($J58,[2]Precios!$B$9:$B$25,0),6)</f>
        <v>49.213000000000001</v>
      </c>
      <c r="U58" s="69">
        <f t="shared" si="32"/>
        <v>1.145416131563374</v>
      </c>
      <c r="V58" s="69">
        <f t="shared" si="33"/>
        <v>619.24913833723019</v>
      </c>
      <c r="W58" s="70">
        <f t="shared" si="34"/>
        <v>36259.202163463611</v>
      </c>
      <c r="X58" s="70">
        <f t="shared" si="35"/>
        <v>58.553496353381448</v>
      </c>
      <c r="AA58" s="64">
        <f t="shared" si="36"/>
        <v>-77.5387014980397</v>
      </c>
      <c r="AB58" s="64">
        <f t="shared" si="37"/>
        <v>-0.75561502339510866</v>
      </c>
      <c r="AC58" s="64">
        <f t="shared" si="38"/>
        <v>0</v>
      </c>
      <c r="AD58" s="64">
        <f t="shared" si="39"/>
        <v>0</v>
      </c>
      <c r="AE58" s="64">
        <f t="shared" si="40"/>
        <v>88.814079516331731</v>
      </c>
      <c r="AF58" s="64">
        <f t="shared" si="41"/>
        <v>467.91395215208831</v>
      </c>
      <c r="AG58" s="74">
        <f t="shared" si="42"/>
        <v>556.72803166841913</v>
      </c>
      <c r="AH58" s="64">
        <f t="shared" si="43"/>
        <v>-0.89903723267715918</v>
      </c>
      <c r="AI58" s="22" t="s">
        <v>1009</v>
      </c>
    </row>
    <row r="59" spans="2:35" hidden="1" x14ac:dyDescent="0.25">
      <c r="B59" s="63" t="s">
        <v>995</v>
      </c>
      <c r="C59" s="63" t="s">
        <v>68</v>
      </c>
      <c r="D59" s="63" t="s">
        <v>58</v>
      </c>
      <c r="E59" s="63">
        <v>220</v>
      </c>
      <c r="F59" s="63" t="s">
        <v>1005</v>
      </c>
      <c r="G59" s="30" t="s">
        <v>1006</v>
      </c>
      <c r="H59" s="31">
        <v>42736</v>
      </c>
      <c r="I59" s="31">
        <v>50040</v>
      </c>
      <c r="J59" s="20" t="str">
        <f t="shared" si="1"/>
        <v>Temuco 220</v>
      </c>
      <c r="K59" s="64">
        <f>'[5]Facturación Contratos'!$G$15</f>
        <v>5105.5407341186346</v>
      </c>
      <c r="L59" s="64">
        <f>'[5]Facturación Contratos'!$D$15</f>
        <v>50.396945306318905</v>
      </c>
      <c r="M59" s="64">
        <f>+'[5]Facturación Contratos'!$F$18/1000</f>
        <v>1.7726873224263398</v>
      </c>
      <c r="N59" s="64">
        <f>+'[5]Facturación Contratos'!$C$18/1000</f>
        <v>1026.2812054181952</v>
      </c>
      <c r="O59" s="65">
        <f t="shared" si="47"/>
        <v>60771.96511186719</v>
      </c>
      <c r="P59" s="66">
        <f t="shared" si="48"/>
        <v>59.215705004656563</v>
      </c>
      <c r="S59" s="64">
        <f>+INDEX([2]Precios!$B$9:$H$25,MATCH($J59,[2]Precios!$B$9:$B$25,0),7)</f>
        <v>5185.1487999999999</v>
      </c>
      <c r="T59" s="64">
        <f>+INDEX([2]Precios!$B$9:$H$25,MATCH($J59,[2]Precios!$B$9:$B$25,0),6)</f>
        <v>51.183</v>
      </c>
      <c r="U59" s="69">
        <f t="shared" si="32"/>
        <v>1.7726873224263398</v>
      </c>
      <c r="V59" s="69">
        <f t="shared" si="33"/>
        <v>1026.2812054181952</v>
      </c>
      <c r="W59" s="70">
        <f t="shared" si="34"/>
        <v>61719.798479573634</v>
      </c>
      <c r="X59" s="70">
        <f t="shared" si="35"/>
        <v>60.139266074178643</v>
      </c>
      <c r="AA59" s="64">
        <f t="shared" si="36"/>
        <v>-79.608065881365292</v>
      </c>
      <c r="AB59" s="64">
        <f t="shared" si="37"/>
        <v>-0.78605469368109482</v>
      </c>
      <c r="AC59" s="64">
        <f t="shared" si="38"/>
        <v>0</v>
      </c>
      <c r="AD59" s="64">
        <f t="shared" si="39"/>
        <v>0</v>
      </c>
      <c r="AE59" s="64">
        <f t="shared" si="40"/>
        <v>141.12020915077846</v>
      </c>
      <c r="AF59" s="64">
        <f t="shared" si="41"/>
        <v>806.71315855566354</v>
      </c>
      <c r="AG59" s="74">
        <f t="shared" si="42"/>
        <v>947.83336770644382</v>
      </c>
      <c r="AH59" s="64">
        <f t="shared" si="43"/>
        <v>-0.92356106952207995</v>
      </c>
      <c r="AI59" s="22" t="s">
        <v>1009</v>
      </c>
    </row>
    <row r="60" spans="2:35" hidden="1" x14ac:dyDescent="0.25">
      <c r="B60" s="63" t="s">
        <v>995</v>
      </c>
      <c r="C60" s="63" t="s">
        <v>70</v>
      </c>
      <c r="D60" s="63" t="s">
        <v>64</v>
      </c>
      <c r="E60" s="63">
        <v>220</v>
      </c>
      <c r="F60" s="63" t="s">
        <v>1005</v>
      </c>
      <c r="G60" s="30" t="s">
        <v>1006</v>
      </c>
      <c r="H60" s="31">
        <v>42736</v>
      </c>
      <c r="I60" s="31">
        <v>50040</v>
      </c>
      <c r="J60" s="20" t="str">
        <f t="shared" si="1"/>
        <v>Barro Blanco 220</v>
      </c>
      <c r="K60" s="64">
        <f>+'[6]Facturación Contratos'!$G$14</f>
        <v>5273.8369528346866</v>
      </c>
      <c r="L60" s="64">
        <f>+'[6]Facturación Contratos'!$D$14</f>
        <v>57.701919808991775</v>
      </c>
      <c r="M60" s="64">
        <f>(+'[6]Facturación Contratos'!$F$14)/1000</f>
        <v>0.74199999999999999</v>
      </c>
      <c r="N60" s="64">
        <f>(+'[6]Facturación Contratos'!$C$16)/1000</f>
        <v>317.97500000000002</v>
      </c>
      <c r="O60" s="65">
        <f t="shared" ref="O60:O65" si="49">+K60*M60+L60*N60</f>
        <v>22260.954970267499</v>
      </c>
      <c r="P60" s="66">
        <f t="shared" ref="P60:P65" si="50">+O60/N60</f>
        <v>70.008506864588398</v>
      </c>
      <c r="S60" s="64">
        <f>+INDEX([2]Precios!$B$9:$H$25,MATCH($J60,[2]Precios!$B$9:$B$25,0),7)</f>
        <v>5356.1081999999997</v>
      </c>
      <c r="T60" s="64">
        <f>+INDEX([2]Precios!$B$9:$H$25,MATCH($J60,[2]Precios!$B$9:$B$25,0),6)</f>
        <v>58.601999999999997</v>
      </c>
      <c r="U60" s="69">
        <f t="shared" si="32"/>
        <v>0.74199999999999999</v>
      </c>
      <c r="V60" s="69">
        <f t="shared" si="33"/>
        <v>317.97500000000002</v>
      </c>
      <c r="W60" s="70">
        <f t="shared" si="34"/>
        <v>22608.2032344</v>
      </c>
      <c r="X60" s="70">
        <f t="shared" si="35"/>
        <v>71.100568391854694</v>
      </c>
      <c r="AA60" s="64">
        <f t="shared" si="36"/>
        <v>-82.271247165313071</v>
      </c>
      <c r="AB60" s="64">
        <f t="shared" si="37"/>
        <v>-0.90008019100822168</v>
      </c>
      <c r="AC60" s="64">
        <f t="shared" si="38"/>
        <v>0</v>
      </c>
      <c r="AD60" s="64">
        <f t="shared" si="39"/>
        <v>0</v>
      </c>
      <c r="AE60" s="64">
        <f t="shared" si="40"/>
        <v>61.045265396662217</v>
      </c>
      <c r="AF60" s="64">
        <f t="shared" si="41"/>
        <v>286.20299873583645</v>
      </c>
      <c r="AG60" s="74">
        <f t="shared" si="42"/>
        <v>347.24826413250048</v>
      </c>
      <c r="AH60" s="64">
        <f t="shared" si="43"/>
        <v>-1.0920615272662957</v>
      </c>
      <c r="AI60" s="22" t="s">
        <v>1009</v>
      </c>
    </row>
    <row r="61" spans="2:35" hidden="1" x14ac:dyDescent="0.25">
      <c r="B61" s="63" t="s">
        <v>995</v>
      </c>
      <c r="C61" s="63" t="s">
        <v>70</v>
      </c>
      <c r="D61" s="63" t="s">
        <v>43</v>
      </c>
      <c r="E61" s="63">
        <v>220</v>
      </c>
      <c r="F61" s="63" t="s">
        <v>1005</v>
      </c>
      <c r="G61" s="30" t="s">
        <v>1006</v>
      </c>
      <c r="H61" s="31">
        <v>42736</v>
      </c>
      <c r="I61" s="31">
        <v>50040</v>
      </c>
      <c r="J61" s="20" t="str">
        <f t="shared" si="1"/>
        <v>Charrua 220</v>
      </c>
      <c r="K61" s="64">
        <f>+'[6]Facturación Contratos'!$G$28</f>
        <v>4997.7867194951559</v>
      </c>
      <c r="L61" s="64">
        <f>+'[6]Facturación Contratos'!$D$28</f>
        <v>49.005521591524065</v>
      </c>
      <c r="M61" s="64">
        <f>(+'[6]Facturación Contratos'!$F$28)/1000</f>
        <v>8.0000000000000002E-3</v>
      </c>
      <c r="N61" s="64">
        <f>(+'[6]Facturación Contratos'!$C$30)/1000</f>
        <v>3.3940000000000001</v>
      </c>
      <c r="O61" s="65">
        <f t="shared" si="49"/>
        <v>206.30703403759392</v>
      </c>
      <c r="P61" s="66">
        <f t="shared" si="50"/>
        <v>60.785808496639341</v>
      </c>
      <c r="S61" s="64">
        <f>+INDEX([2]Precios!$B$9:$H$25,MATCH($J61,[2]Precios!$B$9:$B$25,0),7)</f>
        <v>5075.7348000000002</v>
      </c>
      <c r="T61" s="64">
        <f>+INDEX([2]Precios!$B$9:$H$25,MATCH($J61,[2]Precios!$B$9:$B$25,0),6)</f>
        <v>49.77</v>
      </c>
      <c r="U61" s="69">
        <f t="shared" si="32"/>
        <v>8.0000000000000002E-3</v>
      </c>
      <c r="V61" s="69">
        <f t="shared" si="33"/>
        <v>3.3940000000000001</v>
      </c>
      <c r="W61" s="70">
        <f t="shared" si="34"/>
        <v>209.52525840000001</v>
      </c>
      <c r="X61" s="70">
        <f t="shared" si="35"/>
        <v>61.73401838538598</v>
      </c>
      <c r="AA61" s="64">
        <f t="shared" si="36"/>
        <v>-77.948080504844256</v>
      </c>
      <c r="AB61" s="64">
        <f t="shared" si="37"/>
        <v>-0.76447840847593795</v>
      </c>
      <c r="AC61" s="64">
        <f t="shared" si="38"/>
        <v>0</v>
      </c>
      <c r="AD61" s="64">
        <f t="shared" si="39"/>
        <v>0</v>
      </c>
      <c r="AE61" s="64">
        <f t="shared" si="40"/>
        <v>0.62358464403875047</v>
      </c>
      <c r="AF61" s="64">
        <f t="shared" si="41"/>
        <v>2.5946397183673469</v>
      </c>
      <c r="AG61" s="74">
        <f t="shared" si="42"/>
        <v>3.2182243624060902</v>
      </c>
      <c r="AH61" s="64">
        <f t="shared" si="43"/>
        <v>-0.94820988874663925</v>
      </c>
      <c r="AI61" s="22" t="s">
        <v>1009</v>
      </c>
    </row>
    <row r="62" spans="2:35" hidden="1" x14ac:dyDescent="0.25">
      <c r="B62" s="63" t="s">
        <v>995</v>
      </c>
      <c r="C62" s="63" t="s">
        <v>70</v>
      </c>
      <c r="D62" s="63" t="s">
        <v>968</v>
      </c>
      <c r="E62" s="63">
        <v>220</v>
      </c>
      <c r="F62" s="63" t="s">
        <v>1005</v>
      </c>
      <c r="G62" s="30" t="s">
        <v>1006</v>
      </c>
      <c r="H62" s="31">
        <v>42736</v>
      </c>
      <c r="I62" s="31">
        <v>50040</v>
      </c>
      <c r="J62" s="20" t="str">
        <f t="shared" si="1"/>
        <v>Ciruelos 220</v>
      </c>
      <c r="K62" s="64">
        <f>+'[6]Facturación Contratos'!$G$42</f>
        <v>5289.9445117217019</v>
      </c>
      <c r="L62" s="64">
        <f>+'[6]Facturación Contratos'!$D$42</f>
        <v>56.895526519735668</v>
      </c>
      <c r="M62" s="64">
        <f>(+'[6]Facturación Contratos'!$F$42)/1000</f>
        <v>4.7E-2</v>
      </c>
      <c r="N62" s="64">
        <f>(+'[6]Facturación Contratos'!$C$44)/1000</f>
        <v>15.009</v>
      </c>
      <c r="O62" s="65">
        <f t="shared" si="49"/>
        <v>1102.5723495856328</v>
      </c>
      <c r="P62" s="66">
        <f t="shared" si="50"/>
        <v>73.460746857594287</v>
      </c>
      <c r="S62" s="64">
        <f>+INDEX([2]Precios!$B$9:$H$25,MATCH($J62,[2]Precios!$B$9:$B$25,0),7)</f>
        <v>5372.4405999999999</v>
      </c>
      <c r="T62" s="64">
        <f>+INDEX([2]Precios!$B$9:$H$25,MATCH($J62,[2]Precios!$B$9:$B$25,0),6)</f>
        <v>57.783000000000001</v>
      </c>
      <c r="U62" s="69">
        <f t="shared" si="32"/>
        <v>4.7E-2</v>
      </c>
      <c r="V62" s="69">
        <f t="shared" si="33"/>
        <v>15.009</v>
      </c>
      <c r="W62" s="70">
        <f t="shared" si="34"/>
        <v>1119.7697552000002</v>
      </c>
      <c r="X62" s="70">
        <f t="shared" si="35"/>
        <v>74.606553081484449</v>
      </c>
      <c r="AA62" s="64">
        <f t="shared" si="36"/>
        <v>-82.496088278297975</v>
      </c>
      <c r="AB62" s="64">
        <f t="shared" si="37"/>
        <v>-0.88747348026433315</v>
      </c>
      <c r="AC62" s="64">
        <f t="shared" si="38"/>
        <v>0</v>
      </c>
      <c r="AD62" s="64">
        <f t="shared" si="39"/>
        <v>0</v>
      </c>
      <c r="AE62" s="64">
        <f t="shared" si="40"/>
        <v>3.8773161490800305</v>
      </c>
      <c r="AF62" s="64">
        <f t="shared" si="41"/>
        <v>13.320089465287424</v>
      </c>
      <c r="AG62" s="74">
        <f t="shared" si="42"/>
        <v>17.197405614367426</v>
      </c>
      <c r="AH62" s="64">
        <f t="shared" si="43"/>
        <v>-1.1458062238901618</v>
      </c>
      <c r="AI62" s="22" t="s">
        <v>1009</v>
      </c>
    </row>
    <row r="63" spans="2:35" hidden="1" x14ac:dyDescent="0.25">
      <c r="B63" s="63" t="s">
        <v>995</v>
      </c>
      <c r="C63" s="63" t="s">
        <v>70</v>
      </c>
      <c r="D63" s="63" t="s">
        <v>67</v>
      </c>
      <c r="E63" s="63">
        <v>220</v>
      </c>
      <c r="F63" s="63" t="s">
        <v>1005</v>
      </c>
      <c r="G63" s="30" t="s">
        <v>1006</v>
      </c>
      <c r="H63" s="31">
        <v>42736</v>
      </c>
      <c r="I63" s="31">
        <v>50040</v>
      </c>
      <c r="J63" s="20" t="str">
        <f t="shared" si="1"/>
        <v>Puerto Montt 220</v>
      </c>
      <c r="K63" s="64">
        <f>+'[6]Facturación Contratos'!$G$21</f>
        <v>5353.8193142046912</v>
      </c>
      <c r="L63" s="64">
        <f>+'[6]Facturación Contratos'!$D$21</f>
        <v>58.576830175112768</v>
      </c>
      <c r="M63" s="64">
        <f>(+'[6]Facturación Contratos'!$F$21)/1000</f>
        <v>1.8320000000000001</v>
      </c>
      <c r="N63" s="64">
        <f>(+'[6]Facturación Contratos'!$C$23)/1000</f>
        <v>949.59100000000001</v>
      </c>
      <c r="O63" s="65">
        <f t="shared" si="49"/>
        <v>65432.227726438505</v>
      </c>
      <c r="P63" s="66">
        <f t="shared" si="50"/>
        <v>68.905694900687251</v>
      </c>
      <c r="S63" s="64">
        <f>+INDEX([2]Precios!$B$9:$H$25,MATCH($J63,[2]Precios!$B$9:$B$25,0),7)</f>
        <v>5437.3055999999997</v>
      </c>
      <c r="T63" s="64">
        <f>+INDEX([2]Precios!$B$9:$H$25,MATCH($J63,[2]Precios!$B$9:$B$25,0),6)</f>
        <v>59.491</v>
      </c>
      <c r="U63" s="69">
        <f t="shared" si="32"/>
        <v>1.8320000000000001</v>
      </c>
      <c r="V63" s="69">
        <f t="shared" si="33"/>
        <v>949.59100000000001</v>
      </c>
      <c r="W63" s="70">
        <f t="shared" si="34"/>
        <v>66453.262040200003</v>
      </c>
      <c r="X63" s="70">
        <f t="shared" si="35"/>
        <v>69.980930779883124</v>
      </c>
      <c r="AA63" s="64">
        <f t="shared" si="36"/>
        <v>-83.486285795308504</v>
      </c>
      <c r="AB63" s="64">
        <f t="shared" si="37"/>
        <v>-0.91416982488723164</v>
      </c>
      <c r="AC63" s="64">
        <f t="shared" si="38"/>
        <v>0</v>
      </c>
      <c r="AD63" s="64">
        <f t="shared" si="39"/>
        <v>0</v>
      </c>
      <c r="AE63" s="64">
        <f t="shared" si="40"/>
        <v>152.9468755770049</v>
      </c>
      <c r="AF63" s="64">
        <f t="shared" si="41"/>
        <v>868.08743818449148</v>
      </c>
      <c r="AG63" s="74">
        <f t="shared" si="42"/>
        <v>1021.0343137614982</v>
      </c>
      <c r="AH63" s="64">
        <f t="shared" si="43"/>
        <v>-1.0752358791958727</v>
      </c>
      <c r="AI63" s="22" t="s">
        <v>1009</v>
      </c>
    </row>
    <row r="64" spans="2:35" hidden="1" x14ac:dyDescent="0.25">
      <c r="B64" s="63" t="s">
        <v>995</v>
      </c>
      <c r="C64" s="63" t="s">
        <v>70</v>
      </c>
      <c r="D64" s="63" t="s">
        <v>58</v>
      </c>
      <c r="E64" s="63">
        <v>220</v>
      </c>
      <c r="F64" s="63" t="s">
        <v>1005</v>
      </c>
      <c r="G64" s="30" t="s">
        <v>1006</v>
      </c>
      <c r="H64" s="31">
        <v>42736</v>
      </c>
      <c r="I64" s="31">
        <v>50040</v>
      </c>
      <c r="J64" s="20" t="str">
        <f t="shared" si="1"/>
        <v>Temuco 220</v>
      </c>
      <c r="K64" s="64">
        <f>+'[6]Facturación Contratos'!$G$35</f>
        <v>5105.5407341186346</v>
      </c>
      <c r="L64" s="64">
        <f>+'[6]Facturación Contratos'!$D$35</f>
        <v>50.396945306318905</v>
      </c>
      <c r="M64" s="64">
        <f>(+'[6]Facturación Contratos'!$F$35)/1000</f>
        <v>0.08</v>
      </c>
      <c r="N64" s="64">
        <f>(+'[6]Facturación Contratos'!$C$37)/1000</f>
        <v>32.591000000000001</v>
      </c>
      <c r="O64" s="65">
        <f t="shared" si="49"/>
        <v>2050.9301032077301</v>
      </c>
      <c r="P64" s="66">
        <f t="shared" si="50"/>
        <v>62.929339486598451</v>
      </c>
      <c r="S64" s="64">
        <f>+INDEX([2]Precios!$B$9:$H$25,MATCH($J64,[2]Precios!$B$9:$B$25,0),7)</f>
        <v>5185.1487999999999</v>
      </c>
      <c r="T64" s="64">
        <f>+INDEX([2]Precios!$B$9:$H$25,MATCH($J64,[2]Precios!$B$9:$B$25,0),6)</f>
        <v>51.183</v>
      </c>
      <c r="U64" s="69">
        <f t="shared" si="32"/>
        <v>0.08</v>
      </c>
      <c r="V64" s="69">
        <f t="shared" si="33"/>
        <v>32.591000000000001</v>
      </c>
      <c r="W64" s="70">
        <f t="shared" si="34"/>
        <v>2082.9170570000001</v>
      </c>
      <c r="X64" s="70">
        <f t="shared" si="35"/>
        <v>63.910805345033907</v>
      </c>
      <c r="AA64" s="64">
        <f t="shared" si="36"/>
        <v>-79.608065881365292</v>
      </c>
      <c r="AB64" s="64">
        <f t="shared" si="37"/>
        <v>-0.78605469368109482</v>
      </c>
      <c r="AC64" s="64">
        <f t="shared" si="38"/>
        <v>0</v>
      </c>
      <c r="AD64" s="64">
        <f t="shared" si="39"/>
        <v>0</v>
      </c>
      <c r="AE64" s="64">
        <f t="shared" si="40"/>
        <v>6.368645270509262</v>
      </c>
      <c r="AF64" s="64">
        <f t="shared" si="41"/>
        <v>25.618308521760582</v>
      </c>
      <c r="AG64" s="74">
        <f t="shared" si="42"/>
        <v>31.986953792270015</v>
      </c>
      <c r="AH64" s="64">
        <f t="shared" si="43"/>
        <v>-0.98146585843545608</v>
      </c>
      <c r="AI64" s="22" t="s">
        <v>1009</v>
      </c>
    </row>
    <row r="65" spans="2:35" hidden="1" x14ac:dyDescent="0.25">
      <c r="B65" s="63" t="s">
        <v>995</v>
      </c>
      <c r="C65" s="63" t="s">
        <v>70</v>
      </c>
      <c r="D65" s="63" t="s">
        <v>59</v>
      </c>
      <c r="E65" s="63">
        <v>220</v>
      </c>
      <c r="F65" s="63" t="s">
        <v>1005</v>
      </c>
      <c r="G65" s="30" t="s">
        <v>1006</v>
      </c>
      <c r="H65" s="31">
        <v>42736</v>
      </c>
      <c r="I65" s="31">
        <v>50040</v>
      </c>
      <c r="J65" s="20" t="str">
        <f t="shared" si="1"/>
        <v>Valdivia 220</v>
      </c>
      <c r="K65" s="64">
        <f>+'[6]Facturación Contratos'!$G$7</f>
        <v>5262.7282915332971</v>
      </c>
      <c r="L65" s="64">
        <f>+'[6]Facturación Contratos'!$D$7</f>
        <v>57.132701016575709</v>
      </c>
      <c r="M65" s="64">
        <f>(+'[6]Facturación Contratos'!$F$7)/1000</f>
        <v>1.0649999999999999</v>
      </c>
      <c r="N65" s="64">
        <f>(+'[6]Facturación Contratos'!$C$9)/1000</f>
        <v>394.43900000000002</v>
      </c>
      <c r="O65" s="65">
        <f t="shared" si="49"/>
        <v>28140.17108676007</v>
      </c>
      <c r="P65" s="66">
        <f t="shared" si="50"/>
        <v>71.342263535705314</v>
      </c>
      <c r="S65" s="64">
        <f>+INDEX([2]Precios!$B$9:$H$25,MATCH($J65,[2]Precios!$B$9:$B$25,0),7)</f>
        <v>5344.8216000000002</v>
      </c>
      <c r="T65" s="64">
        <f>+INDEX([2]Precios!$B$9:$H$25,MATCH($J65,[2]Precios!$B$9:$B$25,0),6)</f>
        <v>58.024000000000001</v>
      </c>
      <c r="U65" s="69">
        <f t="shared" si="32"/>
        <v>1.0649999999999999</v>
      </c>
      <c r="V65" s="69">
        <f t="shared" si="33"/>
        <v>394.43900000000002</v>
      </c>
      <c r="W65" s="70">
        <f t="shared" si="34"/>
        <v>28579.163540000001</v>
      </c>
      <c r="X65" s="70">
        <f t="shared" si="35"/>
        <v>72.455217511452972</v>
      </c>
      <c r="AA65" s="64">
        <f t="shared" si="36"/>
        <v>-82.093308466703093</v>
      </c>
      <c r="AB65" s="64">
        <f t="shared" si="37"/>
        <v>-0.89129898342429215</v>
      </c>
      <c r="AC65" s="64">
        <f t="shared" si="38"/>
        <v>0</v>
      </c>
      <c r="AD65" s="64">
        <f t="shared" si="39"/>
        <v>0</v>
      </c>
      <c r="AE65" s="64">
        <f t="shared" si="40"/>
        <v>87.429373517038584</v>
      </c>
      <c r="AF65" s="64">
        <f t="shared" si="41"/>
        <v>351.56307972289505</v>
      </c>
      <c r="AG65" s="74">
        <f t="shared" si="42"/>
        <v>438.99245323993091</v>
      </c>
      <c r="AH65" s="64">
        <f t="shared" si="43"/>
        <v>-1.1129539757476579</v>
      </c>
      <c r="AI65" s="22" t="s">
        <v>1009</v>
      </c>
    </row>
    <row r="66" spans="2:35" x14ac:dyDescent="0.25">
      <c r="B66" s="63" t="s">
        <v>995</v>
      </c>
      <c r="C66" s="63" t="s">
        <v>60</v>
      </c>
      <c r="D66" s="63" t="s">
        <v>43</v>
      </c>
      <c r="E66" s="63">
        <v>220</v>
      </c>
      <c r="F66" s="63" t="s">
        <v>1005</v>
      </c>
      <c r="G66" s="30" t="s">
        <v>1006</v>
      </c>
      <c r="H66" s="31">
        <v>42736</v>
      </c>
      <c r="I66" s="31">
        <v>50040</v>
      </c>
      <c r="J66" s="20" t="str">
        <f t="shared" si="1"/>
        <v>Charrua 220</v>
      </c>
      <c r="K66" s="64">
        <f>[7]PRORRATA_Precios!$O$36</f>
        <v>5075.7348000000002</v>
      </c>
      <c r="L66" s="64">
        <f>[7]PRORRATA_Precios!$N$36</f>
        <v>49.77</v>
      </c>
      <c r="M66" s="52">
        <f>[7]PRORRATA_Precios!$G$36/1000</f>
        <v>1.4999999999999999E-2</v>
      </c>
      <c r="N66" s="52">
        <f>[7]PRORRATA_Precios!$C$41/1000</f>
        <v>45.742555167615045</v>
      </c>
      <c r="O66" s="65">
        <f t="shared" ref="O66:O67" si="51">+K66*M66+L66*N66</f>
        <v>2352.7429926922009</v>
      </c>
      <c r="P66" s="66">
        <f t="shared" ref="P66:P67" si="52">+O66/N66</f>
        <v>51.434446197222996</v>
      </c>
      <c r="S66" s="64">
        <f>+INDEX([2]Precios!$B$9:$H$25,MATCH($J66,[2]Precios!$B$9:$B$25,0),7)</f>
        <v>5075.7348000000002</v>
      </c>
      <c r="T66" s="64">
        <f>+INDEX([2]Precios!$B$9:$H$25,MATCH($J66,[2]Precios!$B$9:$B$25,0),6)</f>
        <v>49.77</v>
      </c>
      <c r="U66" s="69">
        <f t="shared" si="32"/>
        <v>1.4999999999999999E-2</v>
      </c>
      <c r="V66" s="69">
        <f t="shared" si="33"/>
        <v>45.742555167615045</v>
      </c>
      <c r="W66" s="70">
        <f t="shared" si="34"/>
        <v>2352.7429926922009</v>
      </c>
      <c r="X66" s="70">
        <f t="shared" si="35"/>
        <v>51.434446197222996</v>
      </c>
      <c r="AA66" s="64">
        <f t="shared" si="36"/>
        <v>0</v>
      </c>
      <c r="AB66" s="64">
        <f t="shared" si="37"/>
        <v>0</v>
      </c>
      <c r="AC66" s="64">
        <f t="shared" si="38"/>
        <v>0</v>
      </c>
      <c r="AD66" s="64">
        <f t="shared" si="39"/>
        <v>0</v>
      </c>
      <c r="AE66" s="64">
        <f t="shared" si="40"/>
        <v>0</v>
      </c>
      <c r="AF66" s="64">
        <f t="shared" si="41"/>
        <v>0</v>
      </c>
      <c r="AG66" s="74">
        <f t="shared" si="42"/>
        <v>0</v>
      </c>
      <c r="AH66" s="64">
        <f t="shared" si="43"/>
        <v>0</v>
      </c>
    </row>
    <row r="67" spans="2:35" x14ac:dyDescent="0.25">
      <c r="B67" s="63" t="s">
        <v>995</v>
      </c>
      <c r="C67" s="63" t="s">
        <v>60</v>
      </c>
      <c r="D67" s="63" t="s">
        <v>58</v>
      </c>
      <c r="E67" s="63">
        <v>220</v>
      </c>
      <c r="F67" s="63" t="s">
        <v>1005</v>
      </c>
      <c r="G67" s="30" t="s">
        <v>1006</v>
      </c>
      <c r="H67" s="31">
        <v>42736</v>
      </c>
      <c r="I67" s="31">
        <v>50040</v>
      </c>
      <c r="J67" s="20" t="str">
        <f t="shared" si="1"/>
        <v>Temuco 220</v>
      </c>
      <c r="K67" s="64">
        <f>[7]PRORRATA_Precios!$M$36</f>
        <v>5185.1487999999999</v>
      </c>
      <c r="L67" s="64">
        <f>[7]PRORRATA_Precios!$L$36</f>
        <v>51.183</v>
      </c>
      <c r="M67" s="52">
        <f>[7]PRORRATA_Precios!$H$36/1000</f>
        <v>0.11899999999999999</v>
      </c>
      <c r="N67" s="52">
        <f>[7]PRORRATA_Precios!$D$41/1000</f>
        <v>374.3355410613209</v>
      </c>
      <c r="O67" s="65">
        <f t="shared" si="51"/>
        <v>19776.648705341588</v>
      </c>
      <c r="P67" s="66">
        <f t="shared" si="52"/>
        <v>52.831341232709512</v>
      </c>
      <c r="S67" s="64">
        <f>+INDEX([2]Precios!$B$9:$H$25,MATCH($J67,[2]Precios!$B$9:$B$25,0),7)</f>
        <v>5185.1487999999999</v>
      </c>
      <c r="T67" s="64">
        <f>+INDEX([2]Precios!$B$9:$H$25,MATCH($J67,[2]Precios!$B$9:$B$25,0),6)</f>
        <v>51.183</v>
      </c>
      <c r="U67" s="69">
        <f t="shared" si="32"/>
        <v>0.11899999999999999</v>
      </c>
      <c r="V67" s="69">
        <f t="shared" si="33"/>
        <v>374.3355410613209</v>
      </c>
      <c r="W67" s="70">
        <f t="shared" si="34"/>
        <v>19776.648705341588</v>
      </c>
      <c r="X67" s="70">
        <f t="shared" si="35"/>
        <v>52.831341232709512</v>
      </c>
      <c r="AA67" s="64">
        <f t="shared" si="36"/>
        <v>0</v>
      </c>
      <c r="AB67" s="64">
        <f t="shared" si="37"/>
        <v>0</v>
      </c>
      <c r="AC67" s="64">
        <f t="shared" si="38"/>
        <v>0</v>
      </c>
      <c r="AD67" s="64">
        <f t="shared" si="39"/>
        <v>0</v>
      </c>
      <c r="AE67" s="64">
        <f t="shared" si="40"/>
        <v>0</v>
      </c>
      <c r="AF67" s="64">
        <f t="shared" si="41"/>
        <v>0</v>
      </c>
      <c r="AG67" s="74">
        <f t="shared" si="42"/>
        <v>0</v>
      </c>
      <c r="AH67" s="64">
        <f t="shared" si="43"/>
        <v>0</v>
      </c>
    </row>
    <row r="68" spans="2:35" hidden="1" x14ac:dyDescent="0.25">
      <c r="B68" s="63" t="s">
        <v>995</v>
      </c>
      <c r="C68" s="63" t="s">
        <v>30</v>
      </c>
      <c r="D68" s="63" t="s">
        <v>18</v>
      </c>
      <c r="E68" s="63">
        <v>220</v>
      </c>
      <c r="F68" s="63" t="s">
        <v>1005</v>
      </c>
      <c r="G68" s="30" t="s">
        <v>1006</v>
      </c>
      <c r="H68" s="31">
        <v>42736</v>
      </c>
      <c r="I68" s="31">
        <v>50040</v>
      </c>
      <c r="J68" s="20" t="str">
        <f t="shared" si="1"/>
        <v>Alto Jahuel 220</v>
      </c>
      <c r="K68" s="64"/>
      <c r="L68" s="64"/>
      <c r="M68" s="52"/>
      <c r="N68" s="52"/>
      <c r="O68" s="65"/>
      <c r="P68" s="66"/>
      <c r="S68" s="64"/>
      <c r="T68" s="64"/>
      <c r="U68" s="52"/>
      <c r="V68" s="52"/>
      <c r="W68" s="65"/>
      <c r="X68" s="66"/>
      <c r="AA68" s="64"/>
      <c r="AB68" s="64"/>
      <c r="AC68" s="52"/>
      <c r="AD68" s="52"/>
      <c r="AE68" s="52"/>
      <c r="AF68" s="52"/>
      <c r="AG68" s="65"/>
      <c r="AH68" s="66"/>
    </row>
    <row r="69" spans="2:35" hidden="1" x14ac:dyDescent="0.25">
      <c r="B69" s="63" t="s">
        <v>995</v>
      </c>
      <c r="C69" s="63" t="s">
        <v>30</v>
      </c>
      <c r="D69" s="63" t="s">
        <v>23</v>
      </c>
      <c r="E69" s="63">
        <v>220</v>
      </c>
      <c r="F69" s="63" t="s">
        <v>1005</v>
      </c>
      <c r="G69" s="30" t="s">
        <v>1006</v>
      </c>
      <c r="H69" s="31">
        <v>42736</v>
      </c>
      <c r="I69" s="31">
        <v>50040</v>
      </c>
      <c r="J69" s="20" t="str">
        <f t="shared" si="1"/>
        <v>Cerro Navia 220</v>
      </c>
      <c r="K69" s="64"/>
      <c r="L69" s="64"/>
      <c r="M69" s="52"/>
      <c r="N69" s="52"/>
      <c r="O69" s="65"/>
      <c r="P69" s="66"/>
      <c r="S69" s="64"/>
      <c r="T69" s="64"/>
      <c r="U69" s="52"/>
      <c r="V69" s="52"/>
      <c r="W69" s="65"/>
      <c r="X69" s="66"/>
      <c r="AA69" s="64"/>
      <c r="AB69" s="64"/>
      <c r="AC69" s="52"/>
      <c r="AD69" s="52"/>
      <c r="AE69" s="52"/>
      <c r="AF69" s="52"/>
      <c r="AG69" s="65"/>
      <c r="AH69" s="66"/>
    </row>
    <row r="70" spans="2:35" hidden="1" x14ac:dyDescent="0.25">
      <c r="B70" s="63" t="s">
        <v>995</v>
      </c>
      <c r="C70" s="63" t="s">
        <v>30</v>
      </c>
      <c r="D70" s="63" t="s">
        <v>998</v>
      </c>
      <c r="E70" s="63">
        <v>220</v>
      </c>
      <c r="F70" s="63" t="s">
        <v>1005</v>
      </c>
      <c r="G70" s="30" t="s">
        <v>1006</v>
      </c>
      <c r="H70" s="31">
        <v>42736</v>
      </c>
      <c r="I70" s="31">
        <v>50040</v>
      </c>
      <c r="J70" s="20" t="str">
        <f t="shared" si="1"/>
        <v>Chena 220</v>
      </c>
      <c r="K70" s="64"/>
      <c r="L70" s="64"/>
      <c r="M70" s="52"/>
      <c r="N70" s="52"/>
      <c r="O70" s="65"/>
      <c r="P70" s="66"/>
      <c r="S70" s="64"/>
      <c r="T70" s="64"/>
      <c r="U70" s="52"/>
      <c r="V70" s="52"/>
      <c r="W70" s="65"/>
      <c r="X70" s="66"/>
      <c r="AA70" s="64"/>
      <c r="AB70" s="64"/>
      <c r="AC70" s="52"/>
      <c r="AD70" s="52"/>
      <c r="AE70" s="52"/>
      <c r="AF70" s="52"/>
      <c r="AG70" s="65"/>
      <c r="AH70" s="66"/>
    </row>
    <row r="71" spans="2:35" hidden="1" x14ac:dyDescent="0.25">
      <c r="B71" s="63" t="s">
        <v>995</v>
      </c>
      <c r="C71" s="63" t="s">
        <v>30</v>
      </c>
      <c r="D71" s="63" t="s">
        <v>972</v>
      </c>
      <c r="E71" s="63">
        <v>220</v>
      </c>
      <c r="F71" s="63" t="s">
        <v>1005</v>
      </c>
      <c r="G71" s="30" t="s">
        <v>1006</v>
      </c>
      <c r="H71" s="31">
        <v>42736</v>
      </c>
      <c r="I71" s="31">
        <v>50040</v>
      </c>
      <c r="J71" s="20" t="str">
        <f t="shared" si="1"/>
        <v>Nogales 220</v>
      </c>
      <c r="K71" s="64"/>
      <c r="L71" s="64"/>
      <c r="M71" s="52"/>
      <c r="N71" s="52"/>
      <c r="O71" s="65"/>
      <c r="P71" s="66"/>
      <c r="S71" s="64"/>
      <c r="T71" s="64"/>
      <c r="U71" s="52"/>
      <c r="V71" s="52"/>
      <c r="W71" s="65"/>
      <c r="X71" s="66"/>
      <c r="AA71" s="64"/>
      <c r="AB71" s="64"/>
      <c r="AC71" s="52"/>
      <c r="AD71" s="52"/>
      <c r="AE71" s="52"/>
      <c r="AF71" s="52"/>
      <c r="AG71" s="65"/>
      <c r="AH71" s="66"/>
    </row>
    <row r="72" spans="2:35" hidden="1" x14ac:dyDescent="0.25">
      <c r="B72" s="63" t="s">
        <v>995</v>
      </c>
      <c r="C72" s="63" t="s">
        <v>30</v>
      </c>
      <c r="D72" s="63" t="s">
        <v>24</v>
      </c>
      <c r="E72" s="63">
        <v>220</v>
      </c>
      <c r="F72" s="63" t="s">
        <v>1005</v>
      </c>
      <c r="G72" s="30" t="s">
        <v>1006</v>
      </c>
      <c r="H72" s="31">
        <v>42736</v>
      </c>
      <c r="I72" s="31">
        <v>50040</v>
      </c>
      <c r="J72" s="20" t="str">
        <f t="shared" ref="J72:J93" si="53">+D72</f>
        <v>Polpaico 220</v>
      </c>
      <c r="K72" s="64"/>
      <c r="L72" s="64"/>
      <c r="M72" s="52"/>
      <c r="N72" s="52"/>
      <c r="O72" s="65"/>
      <c r="P72" s="66"/>
      <c r="S72" s="64"/>
      <c r="T72" s="64"/>
      <c r="U72" s="52"/>
      <c r="V72" s="52"/>
      <c r="W72" s="65"/>
      <c r="X72" s="66"/>
      <c r="AA72" s="64"/>
      <c r="AB72" s="64"/>
      <c r="AC72" s="52"/>
      <c r="AD72" s="52"/>
      <c r="AE72" s="52"/>
      <c r="AF72" s="52"/>
      <c r="AG72" s="65"/>
      <c r="AH72" s="66"/>
    </row>
    <row r="73" spans="2:35" hidden="1" x14ac:dyDescent="0.25">
      <c r="B73" s="63" t="s">
        <v>995</v>
      </c>
      <c r="C73" s="63" t="s">
        <v>30</v>
      </c>
      <c r="D73" s="63" t="s">
        <v>25</v>
      </c>
      <c r="E73" s="63">
        <v>220</v>
      </c>
      <c r="F73" s="63" t="s">
        <v>1005</v>
      </c>
      <c r="G73" s="30" t="s">
        <v>1006</v>
      </c>
      <c r="H73" s="31">
        <v>42736</v>
      </c>
      <c r="I73" s="31">
        <v>50040</v>
      </c>
      <c r="J73" s="20" t="str">
        <f t="shared" si="53"/>
        <v>Quillota 220</v>
      </c>
      <c r="K73" s="64"/>
      <c r="L73" s="64"/>
      <c r="M73" s="52"/>
      <c r="N73" s="52"/>
      <c r="O73" s="65"/>
      <c r="P73" s="66"/>
      <c r="S73" s="64"/>
      <c r="T73" s="64"/>
      <c r="U73" s="52"/>
      <c r="V73" s="52"/>
      <c r="W73" s="65"/>
      <c r="X73" s="66"/>
      <c r="AA73" s="64"/>
      <c r="AB73" s="64"/>
      <c r="AC73" s="52"/>
      <c r="AD73" s="52"/>
      <c r="AE73" s="52"/>
      <c r="AF73" s="52"/>
      <c r="AG73" s="65"/>
      <c r="AH73" s="66"/>
    </row>
    <row r="74" spans="2:35" hidden="1" x14ac:dyDescent="0.25">
      <c r="B74" s="63" t="s">
        <v>995</v>
      </c>
      <c r="C74" s="63" t="s">
        <v>52</v>
      </c>
      <c r="D74" s="63" t="s">
        <v>43</v>
      </c>
      <c r="E74" s="63">
        <v>220</v>
      </c>
      <c r="F74" s="63" t="s">
        <v>1005</v>
      </c>
      <c r="G74" s="30" t="s">
        <v>1006</v>
      </c>
      <c r="H74" s="31">
        <v>42736</v>
      </c>
      <c r="I74" s="31">
        <v>50040</v>
      </c>
      <c r="J74" s="20" t="str">
        <f t="shared" si="53"/>
        <v>Charrua 220</v>
      </c>
      <c r="K74" s="64"/>
      <c r="L74" s="64"/>
      <c r="M74" s="52"/>
      <c r="N74" s="52"/>
      <c r="O74" s="65"/>
      <c r="P74" s="66"/>
      <c r="S74" s="64"/>
      <c r="T74" s="64"/>
      <c r="U74" s="52"/>
      <c r="V74" s="52"/>
      <c r="W74" s="65"/>
      <c r="X74" s="66"/>
      <c r="AA74" s="64"/>
      <c r="AB74" s="64"/>
      <c r="AC74" s="52"/>
      <c r="AD74" s="52"/>
      <c r="AE74" s="52"/>
      <c r="AF74" s="52"/>
      <c r="AG74" s="65"/>
      <c r="AH74" s="66"/>
    </row>
    <row r="75" spans="2:35" hidden="1" x14ac:dyDescent="0.25">
      <c r="B75" s="63" t="s">
        <v>995</v>
      </c>
      <c r="C75" s="63" t="s">
        <v>52</v>
      </c>
      <c r="D75" s="63" t="s">
        <v>853</v>
      </c>
      <c r="E75" s="63">
        <v>220</v>
      </c>
      <c r="F75" s="63" t="s">
        <v>1005</v>
      </c>
      <c r="G75" s="30" t="s">
        <v>1006</v>
      </c>
      <c r="H75" s="31">
        <v>42736</v>
      </c>
      <c r="I75" s="31">
        <v>50040</v>
      </c>
      <c r="J75" s="20" t="str">
        <f t="shared" si="53"/>
        <v>Itahue 220</v>
      </c>
      <c r="K75" s="64"/>
      <c r="L75" s="64"/>
      <c r="M75" s="52"/>
      <c r="N75" s="52"/>
      <c r="O75" s="65"/>
      <c r="P75" s="66"/>
      <c r="S75" s="64"/>
      <c r="T75" s="64"/>
      <c r="U75" s="52"/>
      <c r="V75" s="52"/>
      <c r="W75" s="65"/>
      <c r="X75" s="66"/>
      <c r="AA75" s="64"/>
      <c r="AB75" s="64"/>
      <c r="AC75" s="52"/>
      <c r="AD75" s="52"/>
      <c r="AE75" s="52"/>
      <c r="AF75" s="52"/>
      <c r="AG75" s="65"/>
      <c r="AH75" s="66"/>
    </row>
    <row r="76" spans="2:35" hidden="1" x14ac:dyDescent="0.25">
      <c r="B76" s="63" t="s">
        <v>995</v>
      </c>
      <c r="C76" s="63" t="s">
        <v>50</v>
      </c>
      <c r="D76" s="63" t="s">
        <v>41</v>
      </c>
      <c r="E76" s="63">
        <v>220</v>
      </c>
      <c r="F76" s="63" t="s">
        <v>1005</v>
      </c>
      <c r="G76" s="30" t="s">
        <v>1006</v>
      </c>
      <c r="H76" s="31">
        <v>42736</v>
      </c>
      <c r="I76" s="31">
        <v>50040</v>
      </c>
      <c r="J76" s="20" t="str">
        <f t="shared" si="53"/>
        <v>Ancoa 220</v>
      </c>
      <c r="K76" s="64">
        <f>[8]R2!L648</f>
        <v>5629.27</v>
      </c>
      <c r="L76" s="64">
        <f>[8]R2!K648</f>
        <v>53.432000000000002</v>
      </c>
      <c r="M76" s="67">
        <f>+[8]R2!$H648/1000</f>
        <v>5.9897640159155385E-2</v>
      </c>
      <c r="N76" s="52">
        <f>+[8]R2!$G648/1000</f>
        <v>325.44566067940229</v>
      </c>
      <c r="O76" s="65">
        <f t="shared" ref="O76:O81" si="54">+K76*M76+L76*N76</f>
        <v>17726.392530240551</v>
      </c>
      <c r="P76" s="66">
        <f t="shared" ref="P76:P81" si="55">+O76/N76</f>
        <v>54.468056182512399</v>
      </c>
      <c r="S76" s="64">
        <f>+INDEX([2]Precios!$B$9:$H$25,MATCH($J76,[2]Precios!$B$9:$B$25,0),7)</f>
        <v>5506.6853000000001</v>
      </c>
      <c r="T76" s="64">
        <f>+INDEX([2]Precios!$B$9:$H$25,MATCH($J76,[2]Precios!$B$9:$B$25,0),6)</f>
        <v>52.773000000000003</v>
      </c>
      <c r="U76" s="69">
        <f t="shared" ref="U76:U83" si="56">+M76</f>
        <v>5.9897640159155385E-2</v>
      </c>
      <c r="V76" s="69">
        <f t="shared" ref="V76:V83" si="57">+N76</f>
        <v>325.44566067940229</v>
      </c>
      <c r="W76" s="70">
        <f t="shared" ref="W76:W83" si="58">+S76*U76+T76*V76</f>
        <v>17504.581305603209</v>
      </c>
      <c r="X76" s="70">
        <f t="shared" ref="X76:X83" si="59">+W76/V76</f>
        <v>53.786494707167215</v>
      </c>
      <c r="AA76" s="64">
        <f t="shared" ref="AA76:AA83" si="60">+K76-S76</f>
        <v>122.58470000000034</v>
      </c>
      <c r="AB76" s="64">
        <f t="shared" ref="AB76:AB83" si="61">+L76-T76</f>
        <v>0.65899999999999892</v>
      </c>
      <c r="AC76" s="64">
        <f t="shared" ref="AC76:AC83" si="62">+M76-U76</f>
        <v>0</v>
      </c>
      <c r="AD76" s="64">
        <f t="shared" ref="AD76:AD83" si="63">+N76-V76</f>
        <v>0</v>
      </c>
      <c r="AE76" s="64">
        <f t="shared" ref="AE76:AE83" si="64">-K76*M76+S76*U76</f>
        <v>-7.3425342496180406</v>
      </c>
      <c r="AF76" s="64">
        <f t="shared" ref="AF76:AF83" si="65">-L76*N76+T76*V76</f>
        <v>-214.46869038772638</v>
      </c>
      <c r="AG76" s="74">
        <f t="shared" ref="AG76:AG83" si="66">-O76+W76</f>
        <v>-221.81122463734209</v>
      </c>
      <c r="AH76" s="64">
        <f t="shared" ref="AH76:AH83" si="67">+P76-X76</f>
        <v>0.68156147534518396</v>
      </c>
      <c r="AI76" s="22" t="s">
        <v>1012</v>
      </c>
    </row>
    <row r="77" spans="2:35" hidden="1" x14ac:dyDescent="0.25">
      <c r="B77" s="63" t="s">
        <v>995</v>
      </c>
      <c r="C77" s="63" t="s">
        <v>50</v>
      </c>
      <c r="D77" s="63" t="s">
        <v>43</v>
      </c>
      <c r="E77" s="63">
        <v>220</v>
      </c>
      <c r="F77" s="63" t="s">
        <v>1005</v>
      </c>
      <c r="G77" s="30" t="s">
        <v>1006</v>
      </c>
      <c r="H77" s="31">
        <v>42736</v>
      </c>
      <c r="I77" s="31">
        <v>50040</v>
      </c>
      <c r="J77" s="20" t="str">
        <f t="shared" si="53"/>
        <v>Charrua 220</v>
      </c>
      <c r="K77" s="64">
        <f>[8]R2!L649</f>
        <v>6571.95</v>
      </c>
      <c r="L77" s="64">
        <f>[8]R2!K649</f>
        <v>57.701000000000001</v>
      </c>
      <c r="M77" s="67">
        <f>+[8]R2!$H649/1000</f>
        <v>5.050673790919874E-2</v>
      </c>
      <c r="N77" s="52">
        <f>+[8]R2!$G649/1000</f>
        <v>268.4553660818687</v>
      </c>
      <c r="O77" s="65">
        <f t="shared" si="54"/>
        <v>15822.070834492264</v>
      </c>
      <c r="P77" s="66">
        <f t="shared" si="55"/>
        <v>58.937435542514478</v>
      </c>
      <c r="S77" s="64">
        <f>+INDEX([2]Precios!$B$9:$H$25,MATCH($J77,[2]Precios!$B$9:$B$25,0),7)</f>
        <v>5075.7348000000002</v>
      </c>
      <c r="T77" s="64">
        <f>+INDEX([2]Precios!$B$9:$H$25,MATCH($J77,[2]Precios!$B$9:$B$25,0),6)</f>
        <v>49.77</v>
      </c>
      <c r="U77" s="69">
        <f t="shared" si="56"/>
        <v>5.050673790919874E-2</v>
      </c>
      <c r="V77" s="69">
        <f t="shared" si="57"/>
        <v>268.4553660818687</v>
      </c>
      <c r="W77" s="70">
        <f t="shared" si="58"/>
        <v>13617.382377134805</v>
      </c>
      <c r="X77" s="70">
        <f t="shared" si="59"/>
        <v>50.724940148829134</v>
      </c>
      <c r="AA77" s="64">
        <f t="shared" si="60"/>
        <v>1496.2151999999996</v>
      </c>
      <c r="AB77" s="64">
        <f t="shared" si="61"/>
        <v>7.9309999999999974</v>
      </c>
      <c r="AC77" s="64">
        <f t="shared" si="62"/>
        <v>0</v>
      </c>
      <c r="AD77" s="64">
        <f t="shared" si="63"/>
        <v>0</v>
      </c>
      <c r="AE77" s="64">
        <f t="shared" si="64"/>
        <v>-75.568948962159368</v>
      </c>
      <c r="AF77" s="64">
        <f t="shared" si="65"/>
        <v>-2129.1195083953007</v>
      </c>
      <c r="AG77" s="74">
        <f t="shared" si="66"/>
        <v>-2204.6884573574589</v>
      </c>
      <c r="AH77" s="64">
        <f t="shared" si="67"/>
        <v>8.2124953936853444</v>
      </c>
      <c r="AI77" s="22" t="s">
        <v>1012</v>
      </c>
    </row>
    <row r="78" spans="2:35" hidden="1" x14ac:dyDescent="0.25">
      <c r="B78" s="63" t="s">
        <v>995</v>
      </c>
      <c r="C78" s="63" t="s">
        <v>50</v>
      </c>
      <c r="D78" s="63" t="s">
        <v>853</v>
      </c>
      <c r="E78" s="63">
        <v>220</v>
      </c>
      <c r="F78" s="63" t="s">
        <v>1005</v>
      </c>
      <c r="G78" s="30" t="s">
        <v>1006</v>
      </c>
      <c r="H78" s="31">
        <v>42736</v>
      </c>
      <c r="I78" s="31">
        <v>50040</v>
      </c>
      <c r="J78" s="20" t="str">
        <f t="shared" si="53"/>
        <v>Itahue 220</v>
      </c>
      <c r="K78" s="64">
        <f>[8]R2!L650</f>
        <v>5599.17</v>
      </c>
      <c r="L78" s="64">
        <f>[8]R2!K650</f>
        <v>52.86399999999999</v>
      </c>
      <c r="M78" s="67">
        <f>+[8]R2!$H650/1000</f>
        <v>2.0271160435325342E-2</v>
      </c>
      <c r="N78" s="52">
        <f>+[8]R2!$G650/1000</f>
        <v>113.07161077209396</v>
      </c>
      <c r="O78" s="65">
        <f t="shared" si="54"/>
        <v>6090.9193052306346</v>
      </c>
      <c r="P78" s="66">
        <f t="shared" si="55"/>
        <v>53.867803453401159</v>
      </c>
      <c r="S78" s="64">
        <f>+INDEX([2]Precios!$B$9:$H$25,MATCH($J78,[2]Precios!$B$9:$B$25,0),7)</f>
        <v>5560.8611000000001</v>
      </c>
      <c r="T78" s="64">
        <f>+INDEX([2]Precios!$B$9:$H$25,MATCH($J78,[2]Precios!$B$9:$B$25,0),6)</f>
        <v>53.387999999999998</v>
      </c>
      <c r="U78" s="69">
        <f t="shared" si="56"/>
        <v>2.0271160435325342E-2</v>
      </c>
      <c r="V78" s="69">
        <f t="shared" si="57"/>
        <v>113.07161077209396</v>
      </c>
      <c r="W78" s="70">
        <f t="shared" si="58"/>
        <v>6149.3922634172122</v>
      </c>
      <c r="X78" s="70">
        <f t="shared" si="59"/>
        <v>54.384935541529231</v>
      </c>
      <c r="AA78" s="64">
        <f t="shared" si="60"/>
        <v>38.308899999999994</v>
      </c>
      <c r="AB78" s="64">
        <f t="shared" si="61"/>
        <v>-0.52400000000000801</v>
      </c>
      <c r="AC78" s="64">
        <f t="shared" si="62"/>
        <v>0</v>
      </c>
      <c r="AD78" s="64">
        <f t="shared" si="63"/>
        <v>0</v>
      </c>
      <c r="AE78" s="64">
        <f t="shared" si="64"/>
        <v>-0.77656585800083633</v>
      </c>
      <c r="AF78" s="64">
        <f t="shared" si="65"/>
        <v>59.24952404457872</v>
      </c>
      <c r="AG78" s="74">
        <f t="shared" si="66"/>
        <v>58.472958186577671</v>
      </c>
      <c r="AH78" s="64">
        <f t="shared" si="67"/>
        <v>-0.5171320881280721</v>
      </c>
      <c r="AI78" s="22" t="s">
        <v>1012</v>
      </c>
    </row>
    <row r="79" spans="2:35" hidden="1" x14ac:dyDescent="0.25">
      <c r="B79" s="63" t="s">
        <v>995</v>
      </c>
      <c r="C79" s="63" t="s">
        <v>51</v>
      </c>
      <c r="D79" s="63" t="s">
        <v>41</v>
      </c>
      <c r="E79" s="63">
        <v>220</v>
      </c>
      <c r="F79" s="63" t="s">
        <v>1005</v>
      </c>
      <c r="G79" s="30" t="s">
        <v>1006</v>
      </c>
      <c r="H79" s="31">
        <v>42736</v>
      </c>
      <c r="I79" s="31">
        <v>50040</v>
      </c>
      <c r="J79" s="20" t="str">
        <f t="shared" si="53"/>
        <v>Ancoa 220</v>
      </c>
      <c r="K79" s="64">
        <f>[8]R2!L651</f>
        <v>5629.27</v>
      </c>
      <c r="L79" s="64">
        <f>[8]R2!K651</f>
        <v>53.432000000000002</v>
      </c>
      <c r="M79" s="67">
        <f>+[8]R2!$H651/1000</f>
        <v>3.4810304751025246E-3</v>
      </c>
      <c r="N79" s="52">
        <f>+[8]R2!$G651/1000</f>
        <v>34.583273473816121</v>
      </c>
      <c r="O79" s="65">
        <f t="shared" si="54"/>
        <v>1867.4491286755233</v>
      </c>
      <c r="P79" s="66">
        <f t="shared" si="55"/>
        <v>53.998622486949266</v>
      </c>
      <c r="S79" s="64">
        <f>+INDEX([2]Precios!$B$9:$H$25,MATCH($J79,[2]Precios!$B$9:$B$25,0),7)</f>
        <v>5506.6853000000001</v>
      </c>
      <c r="T79" s="64">
        <f>+INDEX([2]Precios!$B$9:$H$25,MATCH($J79,[2]Precios!$B$9:$B$25,0),6)</f>
        <v>52.773000000000003</v>
      </c>
      <c r="U79" s="69">
        <f t="shared" si="56"/>
        <v>3.4810304751025246E-3</v>
      </c>
      <c r="V79" s="69">
        <f t="shared" si="57"/>
        <v>34.583273473816121</v>
      </c>
      <c r="W79" s="70">
        <f t="shared" si="58"/>
        <v>1844.2320303797974</v>
      </c>
      <c r="X79" s="70">
        <f t="shared" si="59"/>
        <v>53.327283542898634</v>
      </c>
      <c r="AA79" s="64">
        <f t="shared" si="60"/>
        <v>122.58470000000034</v>
      </c>
      <c r="AB79" s="64">
        <f t="shared" si="61"/>
        <v>0.65899999999999892</v>
      </c>
      <c r="AC79" s="64">
        <f t="shared" si="62"/>
        <v>0</v>
      </c>
      <c r="AD79" s="64">
        <f t="shared" si="63"/>
        <v>0</v>
      </c>
      <c r="AE79" s="64">
        <f t="shared" si="64"/>
        <v>-0.42672107648130364</v>
      </c>
      <c r="AF79" s="64">
        <f t="shared" si="65"/>
        <v>-22.790377219244647</v>
      </c>
      <c r="AG79" s="74">
        <f t="shared" si="66"/>
        <v>-23.217098295725918</v>
      </c>
      <c r="AH79" s="64">
        <f t="shared" si="67"/>
        <v>0.67133894405063188</v>
      </c>
      <c r="AI79" s="22" t="s">
        <v>1012</v>
      </c>
    </row>
    <row r="80" spans="2:35" hidden="1" x14ac:dyDescent="0.25">
      <c r="B80" s="63" t="s">
        <v>995</v>
      </c>
      <c r="C80" s="63" t="s">
        <v>51</v>
      </c>
      <c r="D80" s="63" t="s">
        <v>43</v>
      </c>
      <c r="E80" s="63">
        <v>220</v>
      </c>
      <c r="F80" s="63" t="s">
        <v>1005</v>
      </c>
      <c r="G80" s="30" t="s">
        <v>1006</v>
      </c>
      <c r="H80" s="31">
        <v>42736</v>
      </c>
      <c r="I80" s="31">
        <v>50040</v>
      </c>
      <c r="J80" s="20" t="str">
        <f t="shared" si="53"/>
        <v>Charrua 220</v>
      </c>
      <c r="K80" s="64">
        <f>[8]R2!L652</f>
        <v>6571.95</v>
      </c>
      <c r="L80" s="64">
        <f>[8]R2!K652</f>
        <v>57.700999999999993</v>
      </c>
      <c r="M80" s="67">
        <f>+[8]R2!$H652/1000</f>
        <v>8.1091981438353548E-3</v>
      </c>
      <c r="N80" s="52">
        <f>+[8]R2!$G652/1000</f>
        <v>79.679374164841079</v>
      </c>
      <c r="O80" s="65">
        <f t="shared" si="54"/>
        <v>4650.8728134268731</v>
      </c>
      <c r="P80" s="66">
        <f t="shared" si="55"/>
        <v>58.369846176315654</v>
      </c>
      <c r="S80" s="64">
        <f>+INDEX([2]Precios!$B$9:$H$25,MATCH($J80,[2]Precios!$B$9:$B$25,0),7)</f>
        <v>5075.7348000000002</v>
      </c>
      <c r="T80" s="64">
        <f>+INDEX([2]Precios!$B$9:$H$25,MATCH($J80,[2]Precios!$B$9:$B$25,0),6)</f>
        <v>49.77</v>
      </c>
      <c r="U80" s="69">
        <f t="shared" si="56"/>
        <v>8.1091981438353548E-3</v>
      </c>
      <c r="V80" s="69">
        <f t="shared" si="57"/>
        <v>79.679374164841079</v>
      </c>
      <c r="W80" s="70">
        <f t="shared" si="58"/>
        <v>4006.8025914029013</v>
      </c>
      <c r="X80" s="70">
        <f t="shared" si="59"/>
        <v>50.286572069625052</v>
      </c>
      <c r="AA80" s="64">
        <f t="shared" si="60"/>
        <v>1496.2151999999996</v>
      </c>
      <c r="AB80" s="64">
        <f t="shared" si="61"/>
        <v>7.9309999999999903</v>
      </c>
      <c r="AC80" s="64">
        <f t="shared" si="62"/>
        <v>0</v>
      </c>
      <c r="AD80" s="64">
        <f t="shared" si="63"/>
        <v>0</v>
      </c>
      <c r="AE80" s="64">
        <f t="shared" si="64"/>
        <v>-12.133105522618237</v>
      </c>
      <c r="AF80" s="64">
        <f t="shared" si="65"/>
        <v>-631.93711650135356</v>
      </c>
      <c r="AG80" s="74">
        <f t="shared" si="66"/>
        <v>-644.07022202397184</v>
      </c>
      <c r="AH80" s="64">
        <f t="shared" si="67"/>
        <v>8.0832741066906024</v>
      </c>
      <c r="AI80" s="22" t="s">
        <v>1012</v>
      </c>
    </row>
    <row r="81" spans="2:35" hidden="1" x14ac:dyDescent="0.25">
      <c r="B81" s="63" t="s">
        <v>995</v>
      </c>
      <c r="C81" s="63" t="s">
        <v>51</v>
      </c>
      <c r="D81" s="63" t="s">
        <v>853</v>
      </c>
      <c r="E81" s="63">
        <v>220</v>
      </c>
      <c r="F81" s="63" t="s">
        <v>1005</v>
      </c>
      <c r="G81" s="30" t="s">
        <v>1006</v>
      </c>
      <c r="H81" s="31">
        <v>42736</v>
      </c>
      <c r="I81" s="31">
        <v>50040</v>
      </c>
      <c r="J81" s="20" t="str">
        <f t="shared" si="53"/>
        <v>Itahue 220</v>
      </c>
      <c r="K81" s="64">
        <f>[8]R2!L653</f>
        <v>5599.17</v>
      </c>
      <c r="L81" s="64">
        <f>[8]R2!K653</f>
        <v>52.86399999999999</v>
      </c>
      <c r="M81" s="67">
        <f>+[8]R2!$H653/1000</f>
        <v>2.7118059198425991E-3</v>
      </c>
      <c r="N81" s="52">
        <f>+[8]R2!$G653/1000</f>
        <v>26.091779150101836</v>
      </c>
      <c r="O81" s="65">
        <f t="shared" si="54"/>
        <v>1394.4996753431883</v>
      </c>
      <c r="P81" s="66">
        <f t="shared" si="55"/>
        <v>53.445940474999979</v>
      </c>
      <c r="S81" s="64">
        <f>+INDEX([2]Precios!$B$9:$H$25,MATCH($J81,[2]Precios!$B$9:$B$25,0),7)</f>
        <v>5560.8611000000001</v>
      </c>
      <c r="T81" s="64">
        <f>+INDEX([2]Precios!$B$9:$H$25,MATCH($J81,[2]Precios!$B$9:$B$25,0),6)</f>
        <v>53.387999999999998</v>
      </c>
      <c r="U81" s="69">
        <f t="shared" si="56"/>
        <v>2.7118059198425991E-3</v>
      </c>
      <c r="V81" s="69">
        <f t="shared" si="57"/>
        <v>26.091779150101836</v>
      </c>
      <c r="W81" s="70">
        <f t="shared" si="58"/>
        <v>1408.0678813160391</v>
      </c>
      <c r="X81" s="70">
        <f t="shared" si="59"/>
        <v>53.965958902827197</v>
      </c>
      <c r="AA81" s="64">
        <f t="shared" si="60"/>
        <v>38.308899999999994</v>
      </c>
      <c r="AB81" s="64">
        <f t="shared" si="61"/>
        <v>-0.52400000000000801</v>
      </c>
      <c r="AC81" s="64">
        <f t="shared" si="62"/>
        <v>0</v>
      </c>
      <c r="AD81" s="64">
        <f t="shared" si="63"/>
        <v>0</v>
      </c>
      <c r="AE81" s="64">
        <f t="shared" si="64"/>
        <v>-0.10388630180265856</v>
      </c>
      <c r="AF81" s="64">
        <f t="shared" si="65"/>
        <v>13.672092274653551</v>
      </c>
      <c r="AG81" s="74">
        <f t="shared" si="66"/>
        <v>13.568205972850819</v>
      </c>
      <c r="AH81" s="64">
        <f t="shared" si="67"/>
        <v>-0.52001842782721752</v>
      </c>
      <c r="AI81" s="22" t="s">
        <v>1012</v>
      </c>
    </row>
    <row r="82" spans="2:35" hidden="1" x14ac:dyDescent="0.25">
      <c r="B82" s="63" t="s">
        <v>995</v>
      </c>
      <c r="C82" s="63" t="s">
        <v>65</v>
      </c>
      <c r="D82" s="63" t="s">
        <v>43</v>
      </c>
      <c r="E82" s="63">
        <v>220</v>
      </c>
      <c r="F82" s="63" t="s">
        <v>1005</v>
      </c>
      <c r="G82" s="30" t="s">
        <v>1006</v>
      </c>
      <c r="H82" s="31">
        <v>42736</v>
      </c>
      <c r="I82" s="31">
        <v>50040</v>
      </c>
      <c r="J82" s="20" t="str">
        <f t="shared" si="53"/>
        <v>Charrua 220</v>
      </c>
      <c r="K82" s="64"/>
      <c r="L82" s="64">
        <f>[9]RESULTADOS!C38</f>
        <v>49.77</v>
      </c>
      <c r="M82" s="52"/>
      <c r="N82" s="52">
        <f>+[9]RESULTADOS!$D38/1000</f>
        <v>2874.2712630000001</v>
      </c>
      <c r="O82" s="65">
        <f t="shared" ref="O82:O83" si="68">+K82*M82+L82*N82</f>
        <v>143052.48075951001</v>
      </c>
      <c r="P82" s="66">
        <f t="shared" ref="P82:P83" si="69">+O82/N82</f>
        <v>49.77</v>
      </c>
      <c r="S82" s="64">
        <f>+INDEX([2]Precios!$B$9:$H$25,MATCH($J82,[2]Precios!$B$9:$B$25,0),7)</f>
        <v>5075.7348000000002</v>
      </c>
      <c r="T82" s="64">
        <f>+INDEX([2]Precios!$B$9:$H$25,MATCH($J82,[2]Precios!$B$9:$B$25,0),6)</f>
        <v>49.77</v>
      </c>
      <c r="U82" s="73">
        <f t="shared" si="56"/>
        <v>0</v>
      </c>
      <c r="V82" s="69">
        <f t="shared" si="57"/>
        <v>2874.2712630000001</v>
      </c>
      <c r="W82" s="70">
        <f t="shared" si="58"/>
        <v>143052.48075951001</v>
      </c>
      <c r="X82" s="70">
        <f t="shared" si="59"/>
        <v>49.77</v>
      </c>
      <c r="AA82" s="72">
        <f t="shared" si="60"/>
        <v>-5075.7348000000002</v>
      </c>
      <c r="AB82" s="72">
        <f t="shared" si="61"/>
        <v>0</v>
      </c>
      <c r="AC82" s="64">
        <f t="shared" si="62"/>
        <v>0</v>
      </c>
      <c r="AD82" s="64">
        <f t="shared" si="63"/>
        <v>0</v>
      </c>
      <c r="AE82" s="64">
        <f t="shared" si="64"/>
        <v>0</v>
      </c>
      <c r="AF82" s="64">
        <f t="shared" si="65"/>
        <v>0</v>
      </c>
      <c r="AG82" s="74">
        <f t="shared" si="66"/>
        <v>0</v>
      </c>
      <c r="AH82" s="64">
        <f t="shared" si="67"/>
        <v>0</v>
      </c>
    </row>
    <row r="83" spans="2:35" hidden="1" x14ac:dyDescent="0.25">
      <c r="B83" s="63" t="s">
        <v>995</v>
      </c>
      <c r="C83" s="63" t="s">
        <v>65</v>
      </c>
      <c r="D83" s="63" t="s">
        <v>853</v>
      </c>
      <c r="E83" s="63">
        <v>220</v>
      </c>
      <c r="F83" s="63" t="s">
        <v>1005</v>
      </c>
      <c r="G83" s="30" t="s">
        <v>1006</v>
      </c>
      <c r="H83" s="31">
        <v>42736</v>
      </c>
      <c r="I83" s="31">
        <v>50040</v>
      </c>
      <c r="J83" s="20" t="str">
        <f t="shared" si="53"/>
        <v>Itahue 220</v>
      </c>
      <c r="K83" s="64"/>
      <c r="L83" s="64">
        <f>[9]RESULTADOS!C39</f>
        <v>53.387999999999998</v>
      </c>
      <c r="M83" s="52"/>
      <c r="N83" s="52">
        <f>+[9]RESULTADOS!$D39/1000</f>
        <v>190.29531678000001</v>
      </c>
      <c r="O83" s="65">
        <f t="shared" si="68"/>
        <v>10159.48637225064</v>
      </c>
      <c r="P83" s="66">
        <f t="shared" si="69"/>
        <v>53.387999999999998</v>
      </c>
      <c r="S83" s="64">
        <f>+INDEX([2]Precios!$B$9:$H$25,MATCH($J83,[2]Precios!$B$9:$B$25,0),7)</f>
        <v>5560.8611000000001</v>
      </c>
      <c r="T83" s="64">
        <f>+INDEX([2]Precios!$B$9:$H$25,MATCH($J83,[2]Precios!$B$9:$B$25,0),6)</f>
        <v>53.387999999999998</v>
      </c>
      <c r="U83" s="73">
        <f t="shared" si="56"/>
        <v>0</v>
      </c>
      <c r="V83" s="69">
        <f t="shared" si="57"/>
        <v>190.29531678000001</v>
      </c>
      <c r="W83" s="70">
        <f t="shared" si="58"/>
        <v>10159.48637225064</v>
      </c>
      <c r="X83" s="70">
        <f t="shared" si="59"/>
        <v>53.387999999999998</v>
      </c>
      <c r="AA83" s="72">
        <f t="shared" si="60"/>
        <v>-5560.8611000000001</v>
      </c>
      <c r="AB83" s="72">
        <f t="shared" si="61"/>
        <v>0</v>
      </c>
      <c r="AC83" s="64">
        <f t="shared" si="62"/>
        <v>0</v>
      </c>
      <c r="AD83" s="64">
        <f t="shared" si="63"/>
        <v>0</v>
      </c>
      <c r="AE83" s="64">
        <f t="shared" si="64"/>
        <v>0</v>
      </c>
      <c r="AF83" s="64">
        <f t="shared" si="65"/>
        <v>0</v>
      </c>
      <c r="AG83" s="74">
        <f t="shared" si="66"/>
        <v>0</v>
      </c>
      <c r="AH83" s="64">
        <f t="shared" si="67"/>
        <v>0</v>
      </c>
    </row>
    <row r="84" spans="2:35" hidden="1" x14ac:dyDescent="0.25">
      <c r="B84" s="63" t="s">
        <v>995</v>
      </c>
      <c r="C84" s="63" t="s">
        <v>61</v>
      </c>
      <c r="D84" s="63" t="s">
        <v>43</v>
      </c>
      <c r="E84" s="63">
        <v>220</v>
      </c>
      <c r="F84" s="63" t="s">
        <v>1005</v>
      </c>
      <c r="G84" s="30" t="s">
        <v>1006</v>
      </c>
      <c r="H84" s="31">
        <v>42736</v>
      </c>
      <c r="I84" s="31">
        <v>50040</v>
      </c>
      <c r="J84" s="20" t="str">
        <f t="shared" si="53"/>
        <v>Charrua 220</v>
      </c>
      <c r="K84" s="64"/>
      <c r="L84" s="64"/>
      <c r="M84" s="52"/>
      <c r="N84" s="52"/>
      <c r="O84" s="65"/>
      <c r="P84" s="66"/>
      <c r="S84" s="64"/>
      <c r="T84" s="64"/>
      <c r="U84" s="52"/>
      <c r="V84" s="52"/>
      <c r="W84" s="65"/>
      <c r="X84" s="66"/>
      <c r="AA84" s="64"/>
      <c r="AB84" s="64"/>
      <c r="AC84" s="52"/>
      <c r="AD84" s="52"/>
      <c r="AE84" s="52"/>
      <c r="AF84" s="52"/>
      <c r="AG84" s="65"/>
      <c r="AH84" s="66"/>
    </row>
    <row r="85" spans="2:35" hidden="1" x14ac:dyDescent="0.25">
      <c r="B85" s="63" t="s">
        <v>995</v>
      </c>
      <c r="C85" s="63" t="s">
        <v>71</v>
      </c>
      <c r="D85" s="63" t="s">
        <v>64</v>
      </c>
      <c r="E85" s="63">
        <v>220</v>
      </c>
      <c r="F85" s="63" t="s">
        <v>1005</v>
      </c>
      <c r="G85" s="30" t="s">
        <v>1006</v>
      </c>
      <c r="H85" s="31">
        <v>42736</v>
      </c>
      <c r="I85" s="31">
        <v>50040</v>
      </c>
      <c r="J85" s="20" t="str">
        <f t="shared" si="53"/>
        <v>Barro Blanco 220</v>
      </c>
      <c r="K85" s="64"/>
      <c r="L85" s="64"/>
      <c r="M85" s="52"/>
      <c r="N85" s="52"/>
      <c r="O85" s="65"/>
      <c r="P85" s="66"/>
      <c r="S85" s="64"/>
      <c r="T85" s="64"/>
      <c r="U85" s="52"/>
      <c r="V85" s="52"/>
      <c r="W85" s="65"/>
      <c r="X85" s="66"/>
      <c r="AA85" s="64"/>
      <c r="AB85" s="64"/>
      <c r="AC85" s="52"/>
      <c r="AD85" s="52"/>
      <c r="AE85" s="52"/>
      <c r="AF85" s="52"/>
      <c r="AG85" s="65"/>
      <c r="AH85" s="66"/>
    </row>
    <row r="86" spans="2:35" hidden="1" x14ac:dyDescent="0.25">
      <c r="B86" s="63" t="s">
        <v>995</v>
      </c>
      <c r="C86" s="63" t="s">
        <v>71</v>
      </c>
      <c r="D86" s="63" t="s">
        <v>59</v>
      </c>
      <c r="E86" s="63">
        <v>220</v>
      </c>
      <c r="F86" s="63" t="s">
        <v>1005</v>
      </c>
      <c r="G86" s="30" t="s">
        <v>1006</v>
      </c>
      <c r="H86" s="31">
        <v>42736</v>
      </c>
      <c r="I86" s="31">
        <v>50040</v>
      </c>
      <c r="J86" s="20" t="str">
        <f t="shared" si="53"/>
        <v>Valdivia 220</v>
      </c>
      <c r="K86" s="64"/>
      <c r="L86" s="64"/>
      <c r="M86" s="52"/>
      <c r="N86" s="52"/>
      <c r="O86" s="65"/>
      <c r="P86" s="66"/>
      <c r="S86" s="64"/>
      <c r="T86" s="64"/>
      <c r="U86" s="52"/>
      <c r="V86" s="52"/>
      <c r="W86" s="65"/>
      <c r="X86" s="66"/>
      <c r="AA86" s="64"/>
      <c r="AB86" s="64"/>
      <c r="AC86" s="52"/>
      <c r="AD86" s="52"/>
      <c r="AE86" s="52"/>
      <c r="AF86" s="52"/>
      <c r="AG86" s="65"/>
      <c r="AH86" s="66"/>
    </row>
    <row r="87" spans="2:35" hidden="1" x14ac:dyDescent="0.25">
      <c r="B87" s="63" t="s">
        <v>995</v>
      </c>
      <c r="C87" s="63" t="s">
        <v>63</v>
      </c>
      <c r="D87" s="63" t="s">
        <v>64</v>
      </c>
      <c r="E87" s="63">
        <v>220</v>
      </c>
      <c r="F87" s="63" t="s">
        <v>1005</v>
      </c>
      <c r="G87" s="30" t="s">
        <v>1006</v>
      </c>
      <c r="H87" s="31">
        <v>42736</v>
      </c>
      <c r="I87" s="31">
        <v>50040</v>
      </c>
      <c r="J87" s="20" t="str">
        <f t="shared" si="53"/>
        <v>Barro Blanco 220</v>
      </c>
      <c r="K87" s="64"/>
      <c r="L87" s="64">
        <f>'[10]LIC2015_AELA GEN DICIEMBRE'!$G$55</f>
        <v>59.997</v>
      </c>
      <c r="M87" s="52"/>
      <c r="N87" s="52">
        <f>'[10]LIC2015_AELA GEN DICIEMBRE'!$D$55/1000</f>
        <v>50.877101000000003</v>
      </c>
      <c r="O87" s="65">
        <f t="shared" ref="O87" si="70">+K87*M87+L87*N87</f>
        <v>3052.4734286970001</v>
      </c>
      <c r="P87" s="66">
        <f t="shared" ref="P87" si="71">+O87/N87</f>
        <v>59.997</v>
      </c>
      <c r="S87" s="64">
        <f>+INDEX([2]Precios!$B$9:$H$25,MATCH($J87,[2]Precios!$B$9:$B$25,0),7)</f>
        <v>5356.1081999999997</v>
      </c>
      <c r="T87" s="64">
        <f>+INDEX([2]Precios!$B$9:$H$25,MATCH($J87,[2]Precios!$B$9:$B$25,0),6)</f>
        <v>58.601999999999997</v>
      </c>
      <c r="U87" s="73">
        <f t="shared" ref="U87:U93" si="72">+M87</f>
        <v>0</v>
      </c>
      <c r="V87" s="69">
        <f t="shared" ref="V87:V93" si="73">+N87</f>
        <v>50.877101000000003</v>
      </c>
      <c r="W87" s="70">
        <f t="shared" ref="W87:W93" si="74">+S87*U87+T87*V87</f>
        <v>2981.499872802</v>
      </c>
      <c r="X87" s="70">
        <f t="shared" ref="X87:X93" si="75">+W87/V87</f>
        <v>58.601999999999997</v>
      </c>
      <c r="AA87" s="64">
        <f t="shared" ref="AA87:AA93" si="76">+K87-S87</f>
        <v>-5356.1081999999997</v>
      </c>
      <c r="AB87" s="64">
        <f t="shared" ref="AB87:AB93" si="77">+L87-T87</f>
        <v>1.3950000000000031</v>
      </c>
      <c r="AC87" s="64">
        <f t="shared" ref="AC87:AC93" si="78">+M87-U87</f>
        <v>0</v>
      </c>
      <c r="AD87" s="64">
        <f t="shared" ref="AD87:AD93" si="79">+N87-V87</f>
        <v>0</v>
      </c>
      <c r="AE87" s="64">
        <f t="shared" ref="AE87:AE93" si="80">-K87*M87+S87*U87</f>
        <v>0</v>
      </c>
      <c r="AF87" s="64">
        <f t="shared" ref="AF87:AF93" si="81">-L87*N87+T87*V87</f>
        <v>-70.973555895000118</v>
      </c>
      <c r="AG87" s="74">
        <f t="shared" ref="AG87:AG93" si="82">-O87+W87</f>
        <v>-70.973555895000118</v>
      </c>
      <c r="AH87" s="64">
        <f t="shared" ref="AH87:AH93" si="83">+P87-X87</f>
        <v>1.3950000000000031</v>
      </c>
      <c r="AI87" s="22" t="s">
        <v>1013</v>
      </c>
    </row>
    <row r="88" spans="2:35" hidden="1" x14ac:dyDescent="0.25">
      <c r="B88" s="63" t="s">
        <v>995</v>
      </c>
      <c r="C88" s="63" t="s">
        <v>63</v>
      </c>
      <c r="D88" s="63" t="s">
        <v>59</v>
      </c>
      <c r="E88" s="63">
        <v>220</v>
      </c>
      <c r="F88" s="63" t="s">
        <v>1005</v>
      </c>
      <c r="G88" s="30" t="s">
        <v>1006</v>
      </c>
      <c r="H88" s="31">
        <v>42736</v>
      </c>
      <c r="I88" s="31">
        <v>50040</v>
      </c>
      <c r="J88" s="20" t="str">
        <f t="shared" si="53"/>
        <v>Valdivia 220</v>
      </c>
      <c r="K88" s="64"/>
      <c r="L88" s="64">
        <f>'[10]LIC2015_AELA GEN DICIEMBRE'!$G$87</f>
        <v>59.405000000000001</v>
      </c>
      <c r="M88" s="52"/>
      <c r="N88" s="52">
        <f>'[10]LIC2015_AELA GEN DICIEMBRE'!$D$87/1000</f>
        <v>39.572373999999996</v>
      </c>
      <c r="O88" s="65">
        <f t="shared" ref="O88" si="84">+K88*M88+L88*N88</f>
        <v>2350.7968774699998</v>
      </c>
      <c r="P88" s="66">
        <f t="shared" ref="P88" si="85">+O88/N88</f>
        <v>59.405000000000001</v>
      </c>
      <c r="S88" s="64">
        <f>+INDEX([2]Precios!$B$9:$H$25,MATCH($J88,[2]Precios!$B$9:$B$25,0),7)</f>
        <v>5344.8216000000002</v>
      </c>
      <c r="T88" s="64">
        <f>+INDEX([2]Precios!$B$9:$H$25,MATCH($J88,[2]Precios!$B$9:$B$25,0),6)</f>
        <v>58.024000000000001</v>
      </c>
      <c r="U88" s="73">
        <f t="shared" si="72"/>
        <v>0</v>
      </c>
      <c r="V88" s="69">
        <f t="shared" si="73"/>
        <v>39.572373999999996</v>
      </c>
      <c r="W88" s="70">
        <f t="shared" si="74"/>
        <v>2296.1474289759999</v>
      </c>
      <c r="X88" s="70">
        <f t="shared" si="75"/>
        <v>58.024000000000001</v>
      </c>
      <c r="AA88" s="64">
        <f t="shared" si="76"/>
        <v>-5344.8216000000002</v>
      </c>
      <c r="AB88" s="64">
        <f t="shared" si="77"/>
        <v>1.3810000000000002</v>
      </c>
      <c r="AC88" s="64">
        <f t="shared" si="78"/>
        <v>0</v>
      </c>
      <c r="AD88" s="64">
        <f t="shared" si="79"/>
        <v>0</v>
      </c>
      <c r="AE88" s="64">
        <f t="shared" si="80"/>
        <v>0</v>
      </c>
      <c r="AF88" s="64">
        <f t="shared" si="81"/>
        <v>-54.649448493999898</v>
      </c>
      <c r="AG88" s="74">
        <f t="shared" si="82"/>
        <v>-54.649448493999898</v>
      </c>
      <c r="AH88" s="64">
        <f t="shared" si="83"/>
        <v>1.3810000000000002</v>
      </c>
      <c r="AI88" s="22" t="s">
        <v>1013</v>
      </c>
    </row>
    <row r="89" spans="2:35" hidden="1" x14ac:dyDescent="0.25">
      <c r="B89" s="63" t="s">
        <v>995</v>
      </c>
      <c r="C89" s="63" t="s">
        <v>69</v>
      </c>
      <c r="D89" s="63" t="s">
        <v>64</v>
      </c>
      <c r="E89" s="63">
        <v>220</v>
      </c>
      <c r="F89" s="63" t="s">
        <v>1005</v>
      </c>
      <c r="G89" s="30" t="s">
        <v>1006</v>
      </c>
      <c r="H89" s="31">
        <v>42736</v>
      </c>
      <c r="I89" s="31">
        <v>50040</v>
      </c>
      <c r="J89" s="20" t="str">
        <f t="shared" si="53"/>
        <v>Barro Blanco 220</v>
      </c>
      <c r="K89" s="64">
        <f>'[11]Facturación Contratos'!$G$15</f>
        <v>5273.8369528346866</v>
      </c>
      <c r="L89" s="64">
        <f>'[11]Facturación Contratos'!$D$15</f>
        <v>57.701919808991775</v>
      </c>
      <c r="M89" s="67">
        <f>('[11]Facturación Contratos'!$F$15)/1000</f>
        <v>0.45200000000000001</v>
      </c>
      <c r="N89" s="52">
        <f>('[11]Facturación Contratos'!$C$18)/1000</f>
        <v>346.23700000000002</v>
      </c>
      <c r="O89" s="65">
        <f t="shared" ref="O89:O91" si="86">+K89*M89+L89*N89</f>
        <v>22362.313911587164</v>
      </c>
      <c r="P89" s="66">
        <f t="shared" ref="P89:P91" si="87">+O89/N89</f>
        <v>64.586725022418634</v>
      </c>
      <c r="S89" s="64">
        <f>+INDEX([2]Precios!$B$9:$H$25,MATCH($J89,[2]Precios!$B$9:$B$25,0),7)</f>
        <v>5356.1081999999997</v>
      </c>
      <c r="T89" s="64">
        <f>+INDEX([2]Precios!$B$9:$H$25,MATCH($J89,[2]Precios!$B$9:$B$25,0),6)</f>
        <v>58.601999999999997</v>
      </c>
      <c r="U89" s="69">
        <f t="shared" si="72"/>
        <v>0.45200000000000001</v>
      </c>
      <c r="V89" s="69">
        <f t="shared" si="73"/>
        <v>346.23700000000002</v>
      </c>
      <c r="W89" s="70">
        <f t="shared" si="74"/>
        <v>22711.141580399999</v>
      </c>
      <c r="X89" s="70">
        <f t="shared" si="75"/>
        <v>65.594207379338428</v>
      </c>
      <c r="AA89" s="64">
        <f t="shared" si="76"/>
        <v>-82.271247165313071</v>
      </c>
      <c r="AB89" s="64">
        <f t="shared" si="77"/>
        <v>-0.90008019100822168</v>
      </c>
      <c r="AC89" s="64">
        <f t="shared" si="78"/>
        <v>0</v>
      </c>
      <c r="AD89" s="64">
        <f t="shared" si="79"/>
        <v>0</v>
      </c>
      <c r="AE89" s="64">
        <f t="shared" si="80"/>
        <v>37.186603718721926</v>
      </c>
      <c r="AF89" s="64">
        <f t="shared" si="81"/>
        <v>311.64106509411431</v>
      </c>
      <c r="AG89" s="74">
        <f t="shared" si="82"/>
        <v>348.82766881283533</v>
      </c>
      <c r="AH89" s="64">
        <f t="shared" si="83"/>
        <v>-1.0074823569197946</v>
      </c>
      <c r="AI89" s="22" t="s">
        <v>1009</v>
      </c>
    </row>
    <row r="90" spans="2:35" hidden="1" x14ac:dyDescent="0.25">
      <c r="B90" s="63" t="s">
        <v>995</v>
      </c>
      <c r="C90" s="63" t="s">
        <v>69</v>
      </c>
      <c r="D90" s="63" t="s">
        <v>67</v>
      </c>
      <c r="E90" s="63">
        <v>220</v>
      </c>
      <c r="F90" s="63" t="s">
        <v>1005</v>
      </c>
      <c r="G90" s="30" t="s">
        <v>1006</v>
      </c>
      <c r="H90" s="31">
        <v>42736</v>
      </c>
      <c r="I90" s="31">
        <v>50040</v>
      </c>
      <c r="J90" s="20" t="str">
        <f t="shared" si="53"/>
        <v>Puerto Montt 220</v>
      </c>
      <c r="K90" s="64">
        <f>'[11]Facturación Contratos'!$G$23</f>
        <v>5353.8193142046912</v>
      </c>
      <c r="L90" s="64">
        <f>'[11]Facturación Contratos'!$D$23</f>
        <v>58.576830175112768</v>
      </c>
      <c r="M90" s="67">
        <f>('[11]Facturación Contratos'!$F$23)/1000</f>
        <v>6.4000000000000001E-2</v>
      </c>
      <c r="N90" s="52">
        <f>('[11]Facturación Contratos'!$C$26)/1000</f>
        <v>54.308999999999997</v>
      </c>
      <c r="O90" s="65">
        <f t="shared" si="86"/>
        <v>3523.8935060892995</v>
      </c>
      <c r="P90" s="66">
        <f t="shared" si="87"/>
        <v>64.885995066918923</v>
      </c>
      <c r="S90" s="64">
        <f>+INDEX([2]Precios!$B$9:$H$25,MATCH($J90,[2]Precios!$B$9:$B$25,0),7)</f>
        <v>5437.3055999999997</v>
      </c>
      <c r="T90" s="64">
        <f>+INDEX([2]Precios!$B$9:$H$25,MATCH($J90,[2]Precios!$B$9:$B$25,0),6)</f>
        <v>59.491</v>
      </c>
      <c r="U90" s="69">
        <f t="shared" si="72"/>
        <v>6.4000000000000001E-2</v>
      </c>
      <c r="V90" s="69">
        <f t="shared" si="73"/>
        <v>54.308999999999997</v>
      </c>
      <c r="W90" s="70">
        <f t="shared" si="74"/>
        <v>3578.8842774</v>
      </c>
      <c r="X90" s="70">
        <f t="shared" si="75"/>
        <v>65.898548627299348</v>
      </c>
      <c r="AA90" s="64">
        <f t="shared" si="76"/>
        <v>-83.486285795308504</v>
      </c>
      <c r="AB90" s="64">
        <f t="shared" si="77"/>
        <v>-0.91416982488723164</v>
      </c>
      <c r="AC90" s="64">
        <f t="shared" si="78"/>
        <v>0</v>
      </c>
      <c r="AD90" s="64">
        <f t="shared" si="79"/>
        <v>0</v>
      </c>
      <c r="AE90" s="64">
        <f t="shared" si="80"/>
        <v>5.3431222908997711</v>
      </c>
      <c r="AF90" s="64">
        <f t="shared" si="81"/>
        <v>49.64764901980061</v>
      </c>
      <c r="AG90" s="74">
        <f t="shared" si="82"/>
        <v>54.990771310700438</v>
      </c>
      <c r="AH90" s="64">
        <f t="shared" si="83"/>
        <v>-1.0125535603804252</v>
      </c>
      <c r="AI90" s="22" t="s">
        <v>1009</v>
      </c>
    </row>
    <row r="91" spans="2:35" hidden="1" x14ac:dyDescent="0.25">
      <c r="B91" s="63" t="s">
        <v>995</v>
      </c>
      <c r="C91" s="63" t="s">
        <v>69</v>
      </c>
      <c r="D91" s="63" t="s">
        <v>59</v>
      </c>
      <c r="E91" s="63">
        <v>220</v>
      </c>
      <c r="F91" s="63" t="s">
        <v>1005</v>
      </c>
      <c r="G91" s="30" t="s">
        <v>1006</v>
      </c>
      <c r="H91" s="31">
        <v>42736</v>
      </c>
      <c r="I91" s="31">
        <v>50040</v>
      </c>
      <c r="J91" s="20" t="str">
        <f t="shared" si="53"/>
        <v>Valdivia 220</v>
      </c>
      <c r="K91" s="64">
        <f>'[11]Facturación Contratos'!$G$7</f>
        <v>5262.7282915332971</v>
      </c>
      <c r="L91" s="64">
        <f>'[11]Facturación Contratos'!$D$7</f>
        <v>57.132701016575709</v>
      </c>
      <c r="M91" s="67">
        <f>('[11]Facturación Contratos'!$F$7)/1000</f>
        <v>0.10199999999999999</v>
      </c>
      <c r="N91" s="52">
        <f>('[11]Facturación Contratos'!$C$10)/1000</f>
        <v>56.470999999999997</v>
      </c>
      <c r="O91" s="65">
        <f t="shared" si="86"/>
        <v>3763.1390448434431</v>
      </c>
      <c r="P91" s="66">
        <f t="shared" si="87"/>
        <v>66.638434680516426</v>
      </c>
      <c r="S91" s="64">
        <f>+INDEX([2]Precios!$B$9:$H$25,MATCH($J91,[2]Precios!$B$9:$B$25,0),7)</f>
        <v>5344.8216000000002</v>
      </c>
      <c r="T91" s="64">
        <f>+INDEX([2]Precios!$B$9:$H$25,MATCH($J91,[2]Precios!$B$9:$B$25,0),6)</f>
        <v>58.024000000000001</v>
      </c>
      <c r="U91" s="69">
        <f t="shared" si="72"/>
        <v>0.10199999999999999</v>
      </c>
      <c r="V91" s="69">
        <f t="shared" si="73"/>
        <v>56.470999999999997</v>
      </c>
      <c r="W91" s="70">
        <f t="shared" si="74"/>
        <v>3821.8451071999998</v>
      </c>
      <c r="X91" s="70">
        <f t="shared" si="75"/>
        <v>67.678013621150683</v>
      </c>
      <c r="AA91" s="64">
        <f t="shared" si="76"/>
        <v>-82.093308466703093</v>
      </c>
      <c r="AB91" s="64">
        <f t="shared" si="77"/>
        <v>-0.89129898342429215</v>
      </c>
      <c r="AC91" s="64">
        <f t="shared" si="78"/>
        <v>0</v>
      </c>
      <c r="AD91" s="64">
        <f t="shared" si="79"/>
        <v>0</v>
      </c>
      <c r="AE91" s="64">
        <f t="shared" si="80"/>
        <v>8.3735174636037755</v>
      </c>
      <c r="AF91" s="64">
        <f t="shared" si="81"/>
        <v>50.332544892953138</v>
      </c>
      <c r="AG91" s="74">
        <f t="shared" si="82"/>
        <v>58.706062356556686</v>
      </c>
      <c r="AH91" s="64">
        <f t="shared" si="83"/>
        <v>-1.0395789406342573</v>
      </c>
      <c r="AI91" s="22" t="s">
        <v>1009</v>
      </c>
    </row>
    <row r="92" spans="2:35" hidden="1" x14ac:dyDescent="0.25">
      <c r="B92" s="63" t="s">
        <v>995</v>
      </c>
      <c r="C92" s="63" t="s">
        <v>66</v>
      </c>
      <c r="D92" s="63" t="s">
        <v>64</v>
      </c>
      <c r="E92" s="63">
        <v>220</v>
      </c>
      <c r="F92" s="63" t="s">
        <v>1005</v>
      </c>
      <c r="G92" s="30" t="s">
        <v>1006</v>
      </c>
      <c r="H92" s="31">
        <v>42736</v>
      </c>
      <c r="I92" s="31">
        <v>50040</v>
      </c>
      <c r="J92" s="20" t="str">
        <f t="shared" si="53"/>
        <v>Barro Blanco 220</v>
      </c>
      <c r="K92" s="64">
        <f>[12]PRECIOS!$F$38</f>
        <v>5483.57</v>
      </c>
      <c r="L92" s="64">
        <f>[12]PRECIOS!$E$38</f>
        <v>59.997</v>
      </c>
      <c r="M92" s="52"/>
      <c r="N92" s="52">
        <f>[12]RESULTADOS!$E$35/1000</f>
        <v>1.1556365293793533</v>
      </c>
      <c r="O92" s="65">
        <f t="shared" ref="O92:O93" si="88">+K92*M92+L92*N92</f>
        <v>69.334724853173057</v>
      </c>
      <c r="P92" s="66">
        <f t="shared" ref="P92:P93" si="89">+O92/N92</f>
        <v>59.996999999999993</v>
      </c>
      <c r="S92" s="64">
        <f>+INDEX([2]Precios!$B$9:$H$25,MATCH($J92,[2]Precios!$B$9:$B$25,0),7)</f>
        <v>5356.1081999999997</v>
      </c>
      <c r="T92" s="64">
        <f>+INDEX([2]Precios!$B$9:$H$25,MATCH($J92,[2]Precios!$B$9:$B$25,0),6)</f>
        <v>58.601999999999997</v>
      </c>
      <c r="U92" s="73">
        <f t="shared" si="72"/>
        <v>0</v>
      </c>
      <c r="V92" s="69">
        <f t="shared" si="73"/>
        <v>1.1556365293793533</v>
      </c>
      <c r="W92" s="70">
        <f t="shared" si="74"/>
        <v>67.722611894688868</v>
      </c>
      <c r="X92" s="70">
        <f t="shared" si="75"/>
        <v>58.602000000000004</v>
      </c>
      <c r="AA92" s="64">
        <f t="shared" si="76"/>
        <v>127.46180000000004</v>
      </c>
      <c r="AB92" s="64">
        <f t="shared" si="77"/>
        <v>1.3950000000000031</v>
      </c>
      <c r="AC92" s="64">
        <f t="shared" si="78"/>
        <v>0</v>
      </c>
      <c r="AD92" s="64">
        <f t="shared" si="79"/>
        <v>0</v>
      </c>
      <c r="AE92" s="64">
        <f t="shared" si="80"/>
        <v>0</v>
      </c>
      <c r="AF92" s="64">
        <f t="shared" si="81"/>
        <v>-1.6121129584841896</v>
      </c>
      <c r="AG92" s="74">
        <f t="shared" si="82"/>
        <v>-1.6121129584841896</v>
      </c>
      <c r="AH92" s="64">
        <f t="shared" si="83"/>
        <v>1.3949999999999889</v>
      </c>
      <c r="AI92" s="22" t="s">
        <v>1013</v>
      </c>
    </row>
    <row r="93" spans="2:35" hidden="1" x14ac:dyDescent="0.25">
      <c r="B93" s="63" t="s">
        <v>995</v>
      </c>
      <c r="C93" s="63" t="s">
        <v>66</v>
      </c>
      <c r="D93" s="63" t="s">
        <v>67</v>
      </c>
      <c r="E93" s="63">
        <v>220</v>
      </c>
      <c r="F93" s="63" t="s">
        <v>1005</v>
      </c>
      <c r="G93" s="30" t="s">
        <v>1006</v>
      </c>
      <c r="H93" s="31">
        <v>42736</v>
      </c>
      <c r="I93" s="31">
        <v>50040</v>
      </c>
      <c r="J93" s="20" t="str">
        <f t="shared" si="53"/>
        <v>Puerto Montt 220</v>
      </c>
      <c r="K93" s="64">
        <f>[12]PRECIOS!$F$31</f>
        <v>5566.7142999999996</v>
      </c>
      <c r="L93" s="64">
        <f>[12]PRECIOS!$E$31</f>
        <v>60.905999999999999</v>
      </c>
      <c r="M93" s="52"/>
      <c r="N93" s="52">
        <f>[12]RESULTADOS!$H$35/1000</f>
        <v>9.1272859999999998</v>
      </c>
      <c r="O93" s="65">
        <f t="shared" si="88"/>
        <v>555.90648111600001</v>
      </c>
      <c r="P93" s="66">
        <f t="shared" si="89"/>
        <v>60.906000000000006</v>
      </c>
      <c r="S93" s="64">
        <f>+INDEX([2]Precios!$B$9:$H$25,MATCH($J93,[2]Precios!$B$9:$B$25,0),7)</f>
        <v>5437.3055999999997</v>
      </c>
      <c r="T93" s="64">
        <f>+INDEX([2]Precios!$B$9:$H$25,MATCH($J93,[2]Precios!$B$9:$B$25,0),6)</f>
        <v>59.491</v>
      </c>
      <c r="U93" s="73">
        <f t="shared" si="72"/>
        <v>0</v>
      </c>
      <c r="V93" s="69">
        <f t="shared" si="73"/>
        <v>9.1272859999999998</v>
      </c>
      <c r="W93" s="70">
        <f t="shared" si="74"/>
        <v>542.991371426</v>
      </c>
      <c r="X93" s="70">
        <f t="shared" si="75"/>
        <v>59.491</v>
      </c>
      <c r="AA93" s="64">
        <f t="shared" si="76"/>
        <v>129.40869999999995</v>
      </c>
      <c r="AB93" s="64">
        <f t="shared" si="77"/>
        <v>1.4149999999999991</v>
      </c>
      <c r="AC93" s="64">
        <f t="shared" si="78"/>
        <v>0</v>
      </c>
      <c r="AD93" s="64">
        <f t="shared" si="79"/>
        <v>0</v>
      </c>
      <c r="AE93" s="64">
        <f t="shared" si="80"/>
        <v>0</v>
      </c>
      <c r="AF93" s="64">
        <f t="shared" si="81"/>
        <v>-12.915109690000008</v>
      </c>
      <c r="AG93" s="74">
        <f t="shared" si="82"/>
        <v>-12.915109690000008</v>
      </c>
      <c r="AH93" s="64">
        <f t="shared" si="83"/>
        <v>1.4150000000000063</v>
      </c>
      <c r="AI93" s="22" t="s">
        <v>1013</v>
      </c>
    </row>
    <row r="95" spans="2:35" x14ac:dyDescent="0.25">
      <c r="AG95" s="71">
        <f>+SUM(AG8:AG93)</f>
        <v>2066.8286414833656</v>
      </c>
    </row>
    <row r="98" spans="2:2" x14ac:dyDescent="0.25">
      <c r="B98" s="22" t="s">
        <v>207</v>
      </c>
    </row>
    <row r="99" spans="2:2" x14ac:dyDescent="0.25">
      <c r="B99" s="22" t="s">
        <v>962</v>
      </c>
    </row>
    <row r="100" spans="2:2" x14ac:dyDescent="0.25">
      <c r="B100" s="22" t="s">
        <v>863</v>
      </c>
    </row>
    <row r="101" spans="2:2" x14ac:dyDescent="0.25">
      <c r="B101" s="22" t="s">
        <v>864</v>
      </c>
    </row>
    <row r="102" spans="2:2" x14ac:dyDescent="0.25">
      <c r="B102" s="22" t="s">
        <v>208</v>
      </c>
    </row>
    <row r="103" spans="2:2" x14ac:dyDescent="0.25">
      <c r="B103" s="22" t="s">
        <v>209</v>
      </c>
    </row>
    <row r="104" spans="2:2" x14ac:dyDescent="0.25">
      <c r="B104" s="32" t="s">
        <v>210</v>
      </c>
    </row>
    <row r="105" spans="2:2" x14ac:dyDescent="0.25">
      <c r="B105" s="22" t="s">
        <v>963</v>
      </c>
    </row>
  </sheetData>
  <autoFilter ref="A7:AI93">
    <filterColumn colId="2">
      <filters>
        <filter val="CODINER"/>
      </filters>
    </filterColumn>
  </autoFilter>
  <conditionalFormatting sqref="AG8:AG93">
    <cfRule type="cellIs" dxfId="1" priority="2" operator="lessThan">
      <formula>0</formula>
    </cfRule>
    <cfRule type="cellIs" dxfId="0" priority="1" operator="greaterThan">
      <formula>0</formula>
    </cfRule>
  </conditionalFormatting>
  <hyperlinks>
    <hyperlink ref="B4" location="Cuadro3!B4" display="Mensual"/>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139"/>
  <sheetViews>
    <sheetView showGridLines="0" topLeftCell="A88" zoomScale="85" zoomScaleNormal="85" workbookViewId="0">
      <selection activeCell="O58" sqref="O58"/>
    </sheetView>
  </sheetViews>
  <sheetFormatPr defaultColWidth="11.42578125" defaultRowHeight="12.75" x14ac:dyDescent="0.2"/>
  <cols>
    <col min="1" max="1" width="2.7109375" style="16" customWidth="1"/>
    <col min="2" max="6" width="21.7109375" style="16" customWidth="1"/>
    <col min="7" max="7" width="11.42578125" style="16"/>
    <col min="8" max="8" width="16.7109375" style="16" customWidth="1"/>
    <col min="9" max="9" width="13.7109375" style="16" customWidth="1"/>
    <col min="10" max="10" width="11.42578125" style="16"/>
    <col min="11" max="11" width="28.7109375" style="16" bestFit="1" customWidth="1"/>
    <col min="12" max="13" width="11.42578125" style="16"/>
    <col min="14" max="14" width="14.140625" style="16" customWidth="1"/>
    <col min="15" max="15" width="28.7109375" style="16" bestFit="1" customWidth="1"/>
    <col min="16" max="16" width="7.140625" style="16" customWidth="1"/>
    <col min="17" max="17" width="24.5703125" style="16" bestFit="1" customWidth="1"/>
    <col min="18" max="16384" width="11.42578125" style="16"/>
  </cols>
  <sheetData>
    <row r="2" spans="2:17" x14ac:dyDescent="0.2">
      <c r="B2" s="18" t="s">
        <v>859</v>
      </c>
      <c r="H2" s="18" t="s">
        <v>860</v>
      </c>
      <c r="O2" s="18" t="s">
        <v>892</v>
      </c>
    </row>
    <row r="3" spans="2:17" x14ac:dyDescent="0.2">
      <c r="B3" s="18" t="s">
        <v>8</v>
      </c>
      <c r="H3" s="18" t="s">
        <v>851</v>
      </c>
      <c r="O3" s="18" t="s">
        <v>893</v>
      </c>
    </row>
    <row r="5" spans="2:17" x14ac:dyDescent="0.2">
      <c r="B5" s="16" t="s">
        <v>10</v>
      </c>
      <c r="H5" s="16" t="s">
        <v>861</v>
      </c>
      <c r="O5" s="16" t="s">
        <v>894</v>
      </c>
    </row>
    <row r="6" spans="2:17" x14ac:dyDescent="0.2">
      <c r="B6" s="18" t="s">
        <v>212</v>
      </c>
      <c r="H6" s="18" t="s">
        <v>211</v>
      </c>
      <c r="K6" s="18" t="s">
        <v>212</v>
      </c>
      <c r="O6" s="18" t="s">
        <v>211</v>
      </c>
      <c r="Q6" s="18" t="s">
        <v>212</v>
      </c>
    </row>
    <row r="7" spans="2:17" ht="36.75" customHeight="1" x14ac:dyDescent="0.2">
      <c r="B7" s="19" t="s">
        <v>11</v>
      </c>
      <c r="C7" s="19" t="s">
        <v>12</v>
      </c>
      <c r="D7" s="19" t="s">
        <v>13</v>
      </c>
      <c r="E7" s="19" t="s">
        <v>14</v>
      </c>
      <c r="F7" s="19" t="s">
        <v>15</v>
      </c>
      <c r="H7" s="19" t="s">
        <v>177</v>
      </c>
      <c r="I7" s="19" t="s">
        <v>178</v>
      </c>
      <c r="K7" s="19" t="s">
        <v>177</v>
      </c>
      <c r="L7" s="19" t="s">
        <v>178</v>
      </c>
      <c r="O7" s="40" t="s">
        <v>922</v>
      </c>
      <c r="Q7" s="40" t="s">
        <v>922</v>
      </c>
    </row>
    <row r="8" spans="2:17" x14ac:dyDescent="0.2">
      <c r="B8" s="20" t="s">
        <v>16</v>
      </c>
      <c r="C8" s="20" t="s">
        <v>17</v>
      </c>
      <c r="D8" s="20" t="s">
        <v>18</v>
      </c>
      <c r="E8" s="20" t="s">
        <v>19</v>
      </c>
      <c r="F8" s="20" t="s">
        <v>20</v>
      </c>
      <c r="H8" s="17" t="s">
        <v>119</v>
      </c>
      <c r="I8" s="17">
        <v>13.8</v>
      </c>
      <c r="K8" s="17" t="s">
        <v>213</v>
      </c>
      <c r="L8" s="17">
        <v>154</v>
      </c>
      <c r="O8" s="20" t="s">
        <v>16</v>
      </c>
      <c r="Q8" s="20" t="s">
        <v>16</v>
      </c>
    </row>
    <row r="9" spans="2:17" x14ac:dyDescent="0.2">
      <c r="B9" s="20" t="s">
        <v>16</v>
      </c>
      <c r="C9" s="20" t="s">
        <v>17</v>
      </c>
      <c r="D9" s="20" t="s">
        <v>18</v>
      </c>
      <c r="E9" s="20" t="s">
        <v>19</v>
      </c>
      <c r="F9" s="20" t="s">
        <v>21</v>
      </c>
      <c r="H9" s="17" t="s">
        <v>120</v>
      </c>
      <c r="I9" s="17">
        <v>110</v>
      </c>
      <c r="K9" s="17" t="s">
        <v>214</v>
      </c>
      <c r="L9" s="17">
        <v>154</v>
      </c>
      <c r="O9" s="43" t="s">
        <v>944</v>
      </c>
      <c r="Q9" s="20" t="s">
        <v>903</v>
      </c>
    </row>
    <row r="10" spans="2:17" x14ac:dyDescent="0.2">
      <c r="B10" s="20" t="s">
        <v>16</v>
      </c>
      <c r="C10" s="20" t="s">
        <v>17</v>
      </c>
      <c r="D10" s="20" t="s">
        <v>18</v>
      </c>
      <c r="E10" s="20" t="s">
        <v>22</v>
      </c>
      <c r="F10" s="20" t="s">
        <v>20</v>
      </c>
      <c r="H10" s="17" t="s">
        <v>121</v>
      </c>
      <c r="I10" s="17">
        <v>13.8</v>
      </c>
      <c r="K10" s="17" t="s">
        <v>215</v>
      </c>
      <c r="L10" s="17">
        <v>44</v>
      </c>
      <c r="O10" s="20" t="s">
        <v>866</v>
      </c>
      <c r="Q10" s="20" t="s">
        <v>72</v>
      </c>
    </row>
    <row r="11" spans="2:17" x14ac:dyDescent="0.2">
      <c r="B11" s="20" t="s">
        <v>16</v>
      </c>
      <c r="C11" s="20" t="s">
        <v>17</v>
      </c>
      <c r="D11" s="20" t="s">
        <v>23</v>
      </c>
      <c r="E11" s="20" t="s">
        <v>19</v>
      </c>
      <c r="F11" s="20" t="s">
        <v>20</v>
      </c>
      <c r="H11" s="17" t="s">
        <v>122</v>
      </c>
      <c r="I11" s="17">
        <v>23</v>
      </c>
      <c r="K11" s="17" t="s">
        <v>215</v>
      </c>
      <c r="L11" s="17">
        <v>66</v>
      </c>
      <c r="O11" s="43" t="s">
        <v>945</v>
      </c>
      <c r="Q11" s="20" t="s">
        <v>904</v>
      </c>
    </row>
    <row r="12" spans="2:17" x14ac:dyDescent="0.2">
      <c r="B12" s="20" t="s">
        <v>16</v>
      </c>
      <c r="C12" s="20" t="s">
        <v>17</v>
      </c>
      <c r="D12" s="20" t="s">
        <v>23</v>
      </c>
      <c r="E12" s="20" t="s">
        <v>19</v>
      </c>
      <c r="F12" s="20" t="s">
        <v>21</v>
      </c>
      <c r="H12" s="17" t="s">
        <v>122</v>
      </c>
      <c r="I12" s="17">
        <v>100</v>
      </c>
      <c r="K12" s="17" t="s">
        <v>215</v>
      </c>
      <c r="L12" s="17">
        <v>110</v>
      </c>
      <c r="O12" s="43" t="s">
        <v>176</v>
      </c>
      <c r="Q12" s="20" t="s">
        <v>81</v>
      </c>
    </row>
    <row r="13" spans="2:17" x14ac:dyDescent="0.2">
      <c r="B13" s="20" t="s">
        <v>16</v>
      </c>
      <c r="C13" s="20" t="s">
        <v>17</v>
      </c>
      <c r="D13" s="20" t="s">
        <v>23</v>
      </c>
      <c r="E13" s="20" t="s">
        <v>22</v>
      </c>
      <c r="F13" s="20" t="s">
        <v>20</v>
      </c>
      <c r="H13" s="17" t="s">
        <v>123</v>
      </c>
      <c r="I13" s="17">
        <v>23</v>
      </c>
      <c r="K13" s="17" t="s">
        <v>216</v>
      </c>
      <c r="L13" s="17">
        <v>220</v>
      </c>
      <c r="O13" s="43" t="s">
        <v>946</v>
      </c>
      <c r="Q13" s="20" t="s">
        <v>84</v>
      </c>
    </row>
    <row r="14" spans="2:17" x14ac:dyDescent="0.2">
      <c r="B14" s="20" t="s">
        <v>16</v>
      </c>
      <c r="C14" s="20" t="s">
        <v>17</v>
      </c>
      <c r="D14" s="20" t="s">
        <v>24</v>
      </c>
      <c r="E14" s="20" t="s">
        <v>19</v>
      </c>
      <c r="F14" s="20" t="s">
        <v>20</v>
      </c>
      <c r="H14" s="17" t="s">
        <v>124</v>
      </c>
      <c r="I14" s="17">
        <v>110</v>
      </c>
      <c r="K14" s="17" t="s">
        <v>217</v>
      </c>
      <c r="L14" s="17">
        <v>110</v>
      </c>
      <c r="O14" s="43" t="s">
        <v>947</v>
      </c>
      <c r="Q14" s="50" t="s">
        <v>905</v>
      </c>
    </row>
    <row r="15" spans="2:17" x14ac:dyDescent="0.2">
      <c r="B15" s="20" t="s">
        <v>16</v>
      </c>
      <c r="C15" s="20" t="s">
        <v>17</v>
      </c>
      <c r="D15" s="20" t="s">
        <v>24</v>
      </c>
      <c r="E15" s="20" t="s">
        <v>19</v>
      </c>
      <c r="F15" s="20" t="s">
        <v>21</v>
      </c>
      <c r="H15" s="17" t="s">
        <v>125</v>
      </c>
      <c r="I15" s="17">
        <v>66</v>
      </c>
      <c r="K15" s="17" t="s">
        <v>217</v>
      </c>
      <c r="L15" s="17">
        <v>220</v>
      </c>
      <c r="O15" s="43" t="s">
        <v>948</v>
      </c>
      <c r="Q15" s="20" t="s">
        <v>906</v>
      </c>
    </row>
    <row r="16" spans="2:17" x14ac:dyDescent="0.2">
      <c r="B16" s="20" t="s">
        <v>16</v>
      </c>
      <c r="C16" s="20" t="s">
        <v>17</v>
      </c>
      <c r="D16" s="20" t="s">
        <v>24</v>
      </c>
      <c r="E16" s="20" t="s">
        <v>22</v>
      </c>
      <c r="F16" s="20" t="s">
        <v>20</v>
      </c>
      <c r="H16" s="17" t="s">
        <v>126</v>
      </c>
      <c r="I16" s="17">
        <v>110</v>
      </c>
      <c r="K16" s="17" t="s">
        <v>218</v>
      </c>
      <c r="L16" s="17">
        <v>23</v>
      </c>
      <c r="O16" s="43" t="s">
        <v>949</v>
      </c>
      <c r="Q16" s="50" t="s">
        <v>907</v>
      </c>
    </row>
    <row r="17" spans="2:17" x14ac:dyDescent="0.2">
      <c r="B17" s="20" t="s">
        <v>16</v>
      </c>
      <c r="C17" s="20" t="s">
        <v>17</v>
      </c>
      <c r="D17" s="20" t="s">
        <v>25</v>
      </c>
      <c r="E17" s="20" t="s">
        <v>19</v>
      </c>
      <c r="F17" s="20" t="s">
        <v>20</v>
      </c>
      <c r="H17" s="17" t="s">
        <v>127</v>
      </c>
      <c r="I17" s="17">
        <v>13.8</v>
      </c>
      <c r="K17" s="17" t="s">
        <v>218</v>
      </c>
      <c r="L17" s="17">
        <v>66</v>
      </c>
      <c r="Q17" s="20" t="s">
        <v>908</v>
      </c>
    </row>
    <row r="18" spans="2:17" x14ac:dyDescent="0.2">
      <c r="B18" s="20" t="s">
        <v>16</v>
      </c>
      <c r="C18" s="20" t="s">
        <v>17</v>
      </c>
      <c r="D18" s="20" t="s">
        <v>25</v>
      </c>
      <c r="E18" s="20" t="s">
        <v>19</v>
      </c>
      <c r="F18" s="20" t="s">
        <v>21</v>
      </c>
      <c r="H18" s="17" t="s">
        <v>128</v>
      </c>
      <c r="I18" s="17">
        <v>220</v>
      </c>
      <c r="K18" s="17" t="s">
        <v>218</v>
      </c>
      <c r="L18" s="17">
        <v>13.8</v>
      </c>
      <c r="Q18" s="20" t="s">
        <v>909</v>
      </c>
    </row>
    <row r="19" spans="2:17" x14ac:dyDescent="0.2">
      <c r="B19" s="20" t="s">
        <v>16</v>
      </c>
      <c r="C19" s="20" t="s">
        <v>17</v>
      </c>
      <c r="D19" s="20" t="s">
        <v>25</v>
      </c>
      <c r="E19" s="20" t="s">
        <v>22</v>
      </c>
      <c r="F19" s="20" t="s">
        <v>20</v>
      </c>
      <c r="H19" s="17" t="s">
        <v>129</v>
      </c>
      <c r="I19" s="17">
        <v>23</v>
      </c>
      <c r="K19" s="17" t="s">
        <v>219</v>
      </c>
      <c r="L19" s="17">
        <v>15</v>
      </c>
      <c r="Q19" s="20" t="s">
        <v>910</v>
      </c>
    </row>
    <row r="20" spans="2:17" x14ac:dyDescent="0.2">
      <c r="B20" s="20" t="s">
        <v>16</v>
      </c>
      <c r="C20" s="20" t="s">
        <v>26</v>
      </c>
      <c r="D20" s="20" t="s">
        <v>23</v>
      </c>
      <c r="E20" s="20" t="s">
        <v>27</v>
      </c>
      <c r="F20" s="20" t="s">
        <v>20</v>
      </c>
      <c r="H20" s="17" t="s">
        <v>130</v>
      </c>
      <c r="I20" s="17">
        <v>13.8</v>
      </c>
      <c r="K20" s="17" t="s">
        <v>219</v>
      </c>
      <c r="L20" s="17">
        <v>66</v>
      </c>
      <c r="Q20" s="20" t="s">
        <v>911</v>
      </c>
    </row>
    <row r="21" spans="2:17" x14ac:dyDescent="0.2">
      <c r="B21" s="20" t="s">
        <v>16</v>
      </c>
      <c r="C21" s="20" t="s">
        <v>26</v>
      </c>
      <c r="D21" s="20" t="s">
        <v>23</v>
      </c>
      <c r="E21" s="20" t="s">
        <v>28</v>
      </c>
      <c r="F21" s="20" t="s">
        <v>29</v>
      </c>
      <c r="H21" s="17" t="s">
        <v>131</v>
      </c>
      <c r="I21" s="17">
        <v>110</v>
      </c>
      <c r="K21" s="17" t="s">
        <v>220</v>
      </c>
      <c r="L21" s="17">
        <v>23</v>
      </c>
      <c r="Q21" s="20" t="s">
        <v>549</v>
      </c>
    </row>
    <row r="22" spans="2:17" x14ac:dyDescent="0.2">
      <c r="B22" s="20" t="s">
        <v>16</v>
      </c>
      <c r="C22" s="20" t="s">
        <v>26</v>
      </c>
      <c r="D22" s="20" t="s">
        <v>24</v>
      </c>
      <c r="E22" s="20" t="s">
        <v>27</v>
      </c>
      <c r="F22" s="20" t="s">
        <v>20</v>
      </c>
      <c r="H22" s="17" t="s">
        <v>132</v>
      </c>
      <c r="I22" s="17">
        <v>100</v>
      </c>
      <c r="K22" s="17" t="s">
        <v>220</v>
      </c>
      <c r="L22" s="17">
        <v>66</v>
      </c>
      <c r="Q22" s="20" t="s">
        <v>558</v>
      </c>
    </row>
    <row r="23" spans="2:17" x14ac:dyDescent="0.2">
      <c r="B23" s="20" t="s">
        <v>16</v>
      </c>
      <c r="C23" s="20" t="s">
        <v>26</v>
      </c>
      <c r="D23" s="20" t="s">
        <v>24</v>
      </c>
      <c r="E23" s="20" t="s">
        <v>28</v>
      </c>
      <c r="F23" s="20" t="s">
        <v>29</v>
      </c>
      <c r="H23" s="17" t="s">
        <v>132</v>
      </c>
      <c r="I23" s="17">
        <v>220</v>
      </c>
      <c r="K23" s="17" t="s">
        <v>221</v>
      </c>
      <c r="L23" s="17">
        <v>220</v>
      </c>
      <c r="Q23" s="20" t="s">
        <v>563</v>
      </c>
    </row>
    <row r="24" spans="2:17" x14ac:dyDescent="0.2">
      <c r="B24" s="20" t="s">
        <v>16</v>
      </c>
      <c r="C24" s="20" t="s">
        <v>26</v>
      </c>
      <c r="D24" s="20" t="s">
        <v>25</v>
      </c>
      <c r="E24" s="20" t="s">
        <v>27</v>
      </c>
      <c r="F24" s="20" t="s">
        <v>20</v>
      </c>
      <c r="H24" s="17" t="s">
        <v>133</v>
      </c>
      <c r="I24" s="17">
        <v>220</v>
      </c>
      <c r="K24" s="17" t="s">
        <v>222</v>
      </c>
      <c r="L24" s="17">
        <v>110</v>
      </c>
      <c r="Q24" s="20" t="s">
        <v>912</v>
      </c>
    </row>
    <row r="25" spans="2:17" x14ac:dyDescent="0.2">
      <c r="B25" s="20" t="s">
        <v>16</v>
      </c>
      <c r="C25" s="20" t="s">
        <v>26</v>
      </c>
      <c r="D25" s="20" t="s">
        <v>25</v>
      </c>
      <c r="E25" s="20" t="s">
        <v>28</v>
      </c>
      <c r="F25" s="20" t="s">
        <v>29</v>
      </c>
      <c r="H25" s="17" t="s">
        <v>134</v>
      </c>
      <c r="I25" s="17">
        <v>13.8</v>
      </c>
      <c r="K25" s="17" t="s">
        <v>223</v>
      </c>
      <c r="L25" s="17">
        <v>12</v>
      </c>
      <c r="Q25" s="20" t="s">
        <v>913</v>
      </c>
    </row>
    <row r="26" spans="2:17" x14ac:dyDescent="0.2">
      <c r="B26" s="20" t="s">
        <v>16</v>
      </c>
      <c r="C26" s="20" t="s">
        <v>30</v>
      </c>
      <c r="D26" s="20" t="s">
        <v>25</v>
      </c>
      <c r="E26" s="20" t="s">
        <v>27</v>
      </c>
      <c r="F26" s="20" t="s">
        <v>20</v>
      </c>
      <c r="H26" s="17" t="s">
        <v>135</v>
      </c>
      <c r="I26" s="17">
        <v>24</v>
      </c>
      <c r="K26" s="17" t="s">
        <v>223</v>
      </c>
      <c r="L26" s="17">
        <v>110</v>
      </c>
      <c r="Q26" s="20" t="s">
        <v>901</v>
      </c>
    </row>
    <row r="27" spans="2:17" x14ac:dyDescent="0.2">
      <c r="B27" s="20" t="s">
        <v>16</v>
      </c>
      <c r="C27" s="20" t="s">
        <v>30</v>
      </c>
      <c r="D27" s="20" t="s">
        <v>25</v>
      </c>
      <c r="E27" s="20" t="s">
        <v>28</v>
      </c>
      <c r="F27" s="20" t="s">
        <v>29</v>
      </c>
      <c r="H27" s="17" t="s">
        <v>135</v>
      </c>
      <c r="I27" s="17">
        <v>13.8</v>
      </c>
      <c r="K27" s="17" t="s">
        <v>224</v>
      </c>
      <c r="L27" s="17">
        <v>66</v>
      </c>
      <c r="Q27" s="20" t="s">
        <v>914</v>
      </c>
    </row>
    <row r="28" spans="2:17" x14ac:dyDescent="0.2">
      <c r="B28" s="20" t="s">
        <v>16</v>
      </c>
      <c r="C28" s="20" t="s">
        <v>31</v>
      </c>
      <c r="D28" s="20" t="s">
        <v>18</v>
      </c>
      <c r="E28" s="20" t="s">
        <v>19</v>
      </c>
      <c r="F28" s="20" t="s">
        <v>20</v>
      </c>
      <c r="H28" s="17" t="s">
        <v>136</v>
      </c>
      <c r="I28" s="17">
        <v>220</v>
      </c>
      <c r="K28" s="17" t="s">
        <v>224</v>
      </c>
      <c r="L28" s="17">
        <v>154</v>
      </c>
      <c r="Q28" s="20" t="s">
        <v>915</v>
      </c>
    </row>
    <row r="29" spans="2:17" x14ac:dyDescent="0.2">
      <c r="B29" s="20" t="s">
        <v>16</v>
      </c>
      <c r="C29" s="20" t="s">
        <v>31</v>
      </c>
      <c r="D29" s="20" t="s">
        <v>18</v>
      </c>
      <c r="E29" s="20" t="s">
        <v>19</v>
      </c>
      <c r="F29" s="20" t="s">
        <v>21</v>
      </c>
      <c r="H29" s="17" t="s">
        <v>137</v>
      </c>
      <c r="I29" s="17">
        <v>220</v>
      </c>
      <c r="K29" s="17" t="s">
        <v>225</v>
      </c>
      <c r="L29" s="17">
        <v>12</v>
      </c>
      <c r="Q29" s="20" t="s">
        <v>916</v>
      </c>
    </row>
    <row r="30" spans="2:17" x14ac:dyDescent="0.2">
      <c r="B30" s="20" t="s">
        <v>16</v>
      </c>
      <c r="C30" s="20" t="s">
        <v>31</v>
      </c>
      <c r="D30" s="20" t="s">
        <v>18</v>
      </c>
      <c r="E30" s="20" t="s">
        <v>22</v>
      </c>
      <c r="F30" s="20" t="s">
        <v>20</v>
      </c>
      <c r="H30" s="17" t="s">
        <v>138</v>
      </c>
      <c r="I30" s="17">
        <v>66</v>
      </c>
      <c r="K30" s="17" t="s">
        <v>225</v>
      </c>
      <c r="L30" s="17">
        <v>110</v>
      </c>
      <c r="Q30" s="20" t="s">
        <v>902</v>
      </c>
    </row>
    <row r="31" spans="2:17" x14ac:dyDescent="0.2">
      <c r="B31" s="20" t="s">
        <v>16</v>
      </c>
      <c r="C31" s="20" t="s">
        <v>32</v>
      </c>
      <c r="D31" s="20" t="s">
        <v>33</v>
      </c>
      <c r="E31" s="20" t="s">
        <v>34</v>
      </c>
      <c r="F31" s="20" t="s">
        <v>35</v>
      </c>
      <c r="H31" s="17" t="s">
        <v>139</v>
      </c>
      <c r="I31" s="17">
        <v>23</v>
      </c>
      <c r="K31" s="17" t="s">
        <v>225</v>
      </c>
      <c r="L31" s="17">
        <v>13.8</v>
      </c>
      <c r="Q31" s="20" t="s">
        <v>917</v>
      </c>
    </row>
    <row r="32" spans="2:17" x14ac:dyDescent="0.2">
      <c r="B32" s="20" t="s">
        <v>16</v>
      </c>
      <c r="C32" s="20" t="s">
        <v>36</v>
      </c>
      <c r="D32" s="20" t="s">
        <v>37</v>
      </c>
      <c r="E32" s="20" t="s">
        <v>34</v>
      </c>
      <c r="F32" s="20" t="s">
        <v>35</v>
      </c>
      <c r="H32" s="17" t="s">
        <v>140</v>
      </c>
      <c r="I32" s="17">
        <v>220</v>
      </c>
      <c r="K32" s="17" t="s">
        <v>226</v>
      </c>
      <c r="L32" s="17">
        <v>110</v>
      </c>
      <c r="Q32" s="20" t="s">
        <v>918</v>
      </c>
    </row>
    <row r="33" spans="2:17" x14ac:dyDescent="0.2">
      <c r="B33" s="20" t="s">
        <v>16</v>
      </c>
      <c r="C33" s="20" t="s">
        <v>36</v>
      </c>
      <c r="D33" s="20" t="s">
        <v>33</v>
      </c>
      <c r="E33" s="20" t="s">
        <v>34</v>
      </c>
      <c r="F33" s="20" t="s">
        <v>35</v>
      </c>
      <c r="H33" s="17" t="s">
        <v>141</v>
      </c>
      <c r="I33" s="17">
        <v>220</v>
      </c>
      <c r="K33" s="17" t="s">
        <v>226</v>
      </c>
      <c r="L33" s="17">
        <v>13.8</v>
      </c>
      <c r="Q33" s="20" t="s">
        <v>86</v>
      </c>
    </row>
    <row r="34" spans="2:17" x14ac:dyDescent="0.2">
      <c r="B34" s="20" t="s">
        <v>16</v>
      </c>
      <c r="C34" s="20" t="s">
        <v>36</v>
      </c>
      <c r="D34" s="20" t="s">
        <v>38</v>
      </c>
      <c r="E34" s="20" t="s">
        <v>34</v>
      </c>
      <c r="F34" s="20" t="s">
        <v>35</v>
      </c>
      <c r="H34" s="17" t="s">
        <v>142</v>
      </c>
      <c r="I34" s="17">
        <v>220</v>
      </c>
      <c r="K34" s="17" t="s">
        <v>227</v>
      </c>
      <c r="L34" s="17">
        <v>66</v>
      </c>
      <c r="Q34" s="20" t="s">
        <v>265</v>
      </c>
    </row>
    <row r="35" spans="2:17" x14ac:dyDescent="0.2">
      <c r="B35" s="20" t="s">
        <v>16</v>
      </c>
      <c r="C35" s="20" t="s">
        <v>39</v>
      </c>
      <c r="D35" s="20" t="s">
        <v>25</v>
      </c>
      <c r="E35" s="20" t="s">
        <v>28</v>
      </c>
      <c r="F35" s="20" t="s">
        <v>29</v>
      </c>
      <c r="H35" s="17" t="s">
        <v>143</v>
      </c>
      <c r="I35" s="17">
        <v>23</v>
      </c>
      <c r="K35" s="17" t="s">
        <v>227</v>
      </c>
      <c r="L35" s="17">
        <v>110</v>
      </c>
      <c r="Q35" s="20" t="s">
        <v>919</v>
      </c>
    </row>
    <row r="36" spans="2:17" x14ac:dyDescent="0.2">
      <c r="B36" s="20" t="s">
        <v>16</v>
      </c>
      <c r="C36" s="20" t="s">
        <v>40</v>
      </c>
      <c r="D36" s="20" t="s">
        <v>41</v>
      </c>
      <c r="E36" s="20" t="s">
        <v>34</v>
      </c>
      <c r="F36" s="20" t="s">
        <v>42</v>
      </c>
      <c r="H36" s="17" t="s">
        <v>144</v>
      </c>
      <c r="I36" s="17">
        <v>23</v>
      </c>
      <c r="K36" s="17" t="s">
        <v>227</v>
      </c>
      <c r="L36" s="17">
        <v>154</v>
      </c>
      <c r="Q36" s="20" t="s">
        <v>920</v>
      </c>
    </row>
    <row r="37" spans="2:17" x14ac:dyDescent="0.2">
      <c r="B37" s="20" t="s">
        <v>16</v>
      </c>
      <c r="C37" s="20" t="s">
        <v>40</v>
      </c>
      <c r="D37" s="20" t="s">
        <v>23</v>
      </c>
      <c r="E37" s="20" t="s">
        <v>34</v>
      </c>
      <c r="F37" s="20" t="s">
        <v>42</v>
      </c>
      <c r="H37" s="17" t="s">
        <v>145</v>
      </c>
      <c r="I37" s="17">
        <v>220</v>
      </c>
      <c r="K37" s="17" t="s">
        <v>227</v>
      </c>
      <c r="L37" s="17">
        <v>220</v>
      </c>
      <c r="M37" s="16" t="str">
        <f>+K37&amp;" "&amp;L37</f>
        <v>Alto Jahuel 220</v>
      </c>
      <c r="Q37" s="20" t="s">
        <v>921</v>
      </c>
    </row>
    <row r="38" spans="2:17" x14ac:dyDescent="0.2">
      <c r="B38" s="20" t="s">
        <v>16</v>
      </c>
      <c r="C38" s="20" t="s">
        <v>40</v>
      </c>
      <c r="D38" s="20" t="s">
        <v>43</v>
      </c>
      <c r="E38" s="20" t="s">
        <v>34</v>
      </c>
      <c r="F38" s="20" t="s">
        <v>42</v>
      </c>
      <c r="H38" s="17" t="s">
        <v>146</v>
      </c>
      <c r="I38" s="17">
        <v>220</v>
      </c>
      <c r="K38" s="17" t="s">
        <v>227</v>
      </c>
      <c r="L38" s="17">
        <v>500</v>
      </c>
      <c r="Q38" s="20" t="s">
        <v>85</v>
      </c>
    </row>
    <row r="39" spans="2:17" x14ac:dyDescent="0.2">
      <c r="B39" s="20" t="s">
        <v>16</v>
      </c>
      <c r="C39" s="20" t="s">
        <v>40</v>
      </c>
      <c r="D39" s="20" t="s">
        <v>44</v>
      </c>
      <c r="E39" s="20" t="s">
        <v>34</v>
      </c>
      <c r="F39" s="20" t="s">
        <v>42</v>
      </c>
      <c r="H39" s="17" t="s">
        <v>147</v>
      </c>
      <c r="I39" s="17">
        <v>220</v>
      </c>
      <c r="K39" s="17" t="s">
        <v>228</v>
      </c>
      <c r="L39" s="17">
        <v>110</v>
      </c>
      <c r="Q39" s="20" t="s">
        <v>79</v>
      </c>
    </row>
    <row r="40" spans="2:17" x14ac:dyDescent="0.2">
      <c r="B40" s="20" t="s">
        <v>16</v>
      </c>
      <c r="C40" s="20" t="s">
        <v>40</v>
      </c>
      <c r="D40" s="20" t="s">
        <v>45</v>
      </c>
      <c r="E40" s="20" t="s">
        <v>34</v>
      </c>
      <c r="F40" s="20" t="s">
        <v>42</v>
      </c>
      <c r="H40" s="17" t="s">
        <v>148</v>
      </c>
      <c r="I40" s="17">
        <v>110</v>
      </c>
      <c r="K40" s="17" t="s">
        <v>228</v>
      </c>
      <c r="L40" s="17">
        <v>220</v>
      </c>
      <c r="M40" s="16" t="str">
        <f>+K40&amp;" "&amp;L40</f>
        <v>Alto Melipilla 220</v>
      </c>
    </row>
    <row r="41" spans="2:17" x14ac:dyDescent="0.2">
      <c r="B41" s="20" t="s">
        <v>16</v>
      </c>
      <c r="C41" s="20" t="s">
        <v>40</v>
      </c>
      <c r="D41" s="20" t="s">
        <v>46</v>
      </c>
      <c r="E41" s="20" t="s">
        <v>34</v>
      </c>
      <c r="F41" s="20" t="s">
        <v>42</v>
      </c>
      <c r="H41" s="17" t="s">
        <v>149</v>
      </c>
      <c r="I41" s="17">
        <v>220</v>
      </c>
      <c r="K41" s="17" t="s">
        <v>229</v>
      </c>
      <c r="L41" s="17">
        <v>66</v>
      </c>
    </row>
    <row r="42" spans="2:17" x14ac:dyDescent="0.2">
      <c r="B42" s="20" t="s">
        <v>16</v>
      </c>
      <c r="C42" s="20" t="s">
        <v>40</v>
      </c>
      <c r="D42" s="20" t="s">
        <v>47</v>
      </c>
      <c r="E42" s="20" t="s">
        <v>34</v>
      </c>
      <c r="F42" s="20" t="s">
        <v>42</v>
      </c>
      <c r="H42" s="17" t="s">
        <v>150</v>
      </c>
      <c r="I42" s="17">
        <v>23</v>
      </c>
      <c r="K42" s="17" t="s">
        <v>229</v>
      </c>
      <c r="L42" s="17">
        <v>13.2</v>
      </c>
    </row>
    <row r="43" spans="2:17" x14ac:dyDescent="0.2">
      <c r="B43" s="20" t="s">
        <v>16</v>
      </c>
      <c r="C43" s="20" t="s">
        <v>48</v>
      </c>
      <c r="D43" s="20" t="s">
        <v>41</v>
      </c>
      <c r="E43" s="20" t="s">
        <v>34</v>
      </c>
      <c r="F43" s="20" t="s">
        <v>42</v>
      </c>
      <c r="H43" s="17" t="s">
        <v>150</v>
      </c>
      <c r="I43" s="17">
        <v>110</v>
      </c>
      <c r="K43" s="17" t="s">
        <v>229</v>
      </c>
      <c r="L43" s="17">
        <v>220</v>
      </c>
      <c r="M43" s="16" t="str">
        <f>+K43&amp;" "&amp;L43</f>
        <v>Ancoa 220</v>
      </c>
    </row>
    <row r="44" spans="2:17" x14ac:dyDescent="0.2">
      <c r="B44" s="20" t="s">
        <v>16</v>
      </c>
      <c r="C44" s="20" t="s">
        <v>48</v>
      </c>
      <c r="D44" s="20" t="s">
        <v>45</v>
      </c>
      <c r="E44" s="20" t="s">
        <v>34</v>
      </c>
      <c r="F44" s="20" t="s">
        <v>42</v>
      </c>
      <c r="H44" s="17" t="s">
        <v>150</v>
      </c>
      <c r="I44" s="17">
        <v>13.8</v>
      </c>
      <c r="K44" s="17" t="s">
        <v>229</v>
      </c>
      <c r="L44" s="17">
        <v>500</v>
      </c>
    </row>
    <row r="45" spans="2:17" x14ac:dyDescent="0.2">
      <c r="B45" s="20" t="s">
        <v>16</v>
      </c>
      <c r="C45" s="20" t="s">
        <v>48</v>
      </c>
      <c r="D45" s="20" t="s">
        <v>46</v>
      </c>
      <c r="E45" s="20" t="s">
        <v>34</v>
      </c>
      <c r="F45" s="20" t="s">
        <v>42</v>
      </c>
      <c r="H45" s="17" t="s">
        <v>151</v>
      </c>
      <c r="I45" s="17">
        <v>110</v>
      </c>
      <c r="K45" s="17" t="s">
        <v>230</v>
      </c>
      <c r="L45" s="17">
        <v>23</v>
      </c>
    </row>
    <row r="46" spans="2:17" x14ac:dyDescent="0.2">
      <c r="B46" s="20" t="s">
        <v>16</v>
      </c>
      <c r="C46" s="20" t="s">
        <v>49</v>
      </c>
      <c r="D46" s="20" t="s">
        <v>23</v>
      </c>
      <c r="E46" s="20" t="s">
        <v>28</v>
      </c>
      <c r="F46" s="20" t="s">
        <v>29</v>
      </c>
      <c r="H46" s="17" t="s">
        <v>152</v>
      </c>
      <c r="I46" s="17">
        <v>110</v>
      </c>
      <c r="K46" s="17" t="s">
        <v>230</v>
      </c>
      <c r="L46" s="17">
        <v>110</v>
      </c>
    </row>
    <row r="47" spans="2:17" x14ac:dyDescent="0.2">
      <c r="B47" s="20" t="s">
        <v>16</v>
      </c>
      <c r="C47" s="20" t="s">
        <v>49</v>
      </c>
      <c r="D47" s="20" t="s">
        <v>25</v>
      </c>
      <c r="E47" s="20" t="s">
        <v>27</v>
      </c>
      <c r="F47" s="20" t="s">
        <v>20</v>
      </c>
      <c r="H47" s="17" t="s">
        <v>153</v>
      </c>
      <c r="I47" s="17">
        <v>220</v>
      </c>
      <c r="K47" s="17" t="s">
        <v>231</v>
      </c>
      <c r="L47" s="17">
        <v>23</v>
      </c>
    </row>
    <row r="48" spans="2:17" x14ac:dyDescent="0.2">
      <c r="B48" s="20" t="s">
        <v>16</v>
      </c>
      <c r="C48" s="20" t="s">
        <v>49</v>
      </c>
      <c r="D48" s="20" t="s">
        <v>23</v>
      </c>
      <c r="E48" s="20" t="s">
        <v>27</v>
      </c>
      <c r="F48" s="20" t="s">
        <v>20</v>
      </c>
      <c r="H48" s="17" t="s">
        <v>154</v>
      </c>
      <c r="I48" s="17">
        <v>220</v>
      </c>
      <c r="K48" s="17" t="s">
        <v>231</v>
      </c>
      <c r="L48" s="17">
        <v>66</v>
      </c>
    </row>
    <row r="49" spans="2:12" x14ac:dyDescent="0.2">
      <c r="B49" s="20" t="s">
        <v>16</v>
      </c>
      <c r="C49" s="20" t="s">
        <v>49</v>
      </c>
      <c r="D49" s="20" t="s">
        <v>25</v>
      </c>
      <c r="E49" s="20" t="s">
        <v>28</v>
      </c>
      <c r="F49" s="20" t="s">
        <v>29</v>
      </c>
      <c r="H49" s="17" t="s">
        <v>155</v>
      </c>
      <c r="I49" s="17">
        <v>13.8</v>
      </c>
      <c r="K49" s="17" t="s">
        <v>231</v>
      </c>
      <c r="L49" s="17">
        <v>13.2</v>
      </c>
    </row>
    <row r="50" spans="2:12" x14ac:dyDescent="0.2">
      <c r="B50" s="20" t="s">
        <v>16</v>
      </c>
      <c r="C50" s="20" t="s">
        <v>50</v>
      </c>
      <c r="D50" s="20" t="s">
        <v>41</v>
      </c>
      <c r="E50" s="20" t="s">
        <v>27</v>
      </c>
      <c r="F50" s="20" t="s">
        <v>20</v>
      </c>
      <c r="H50" s="17" t="s">
        <v>156</v>
      </c>
      <c r="I50" s="17">
        <v>13.8</v>
      </c>
      <c r="K50" s="17" t="s">
        <v>232</v>
      </c>
      <c r="L50" s="17">
        <v>15</v>
      </c>
    </row>
    <row r="51" spans="2:12" x14ac:dyDescent="0.2">
      <c r="B51" s="20" t="s">
        <v>16</v>
      </c>
      <c r="C51" s="20" t="s">
        <v>50</v>
      </c>
      <c r="D51" s="20" t="s">
        <v>41</v>
      </c>
      <c r="E51" s="20" t="s">
        <v>28</v>
      </c>
      <c r="F51" s="20" t="s">
        <v>29</v>
      </c>
      <c r="H51" s="17" t="s">
        <v>157</v>
      </c>
      <c r="I51" s="17">
        <v>220</v>
      </c>
      <c r="K51" s="17" t="s">
        <v>232</v>
      </c>
      <c r="L51" s="17">
        <v>66</v>
      </c>
    </row>
    <row r="52" spans="2:12" x14ac:dyDescent="0.2">
      <c r="B52" s="20" t="s">
        <v>16</v>
      </c>
      <c r="C52" s="20" t="s">
        <v>50</v>
      </c>
      <c r="D52" s="20" t="s">
        <v>46</v>
      </c>
      <c r="E52" s="20" t="s">
        <v>27</v>
      </c>
      <c r="F52" s="20" t="s">
        <v>20</v>
      </c>
      <c r="H52" s="17" t="s">
        <v>158</v>
      </c>
      <c r="I52" s="17">
        <v>110</v>
      </c>
      <c r="K52" s="17" t="s">
        <v>233</v>
      </c>
      <c r="L52" s="17">
        <v>12</v>
      </c>
    </row>
    <row r="53" spans="2:12" x14ac:dyDescent="0.2">
      <c r="B53" s="20" t="s">
        <v>16</v>
      </c>
      <c r="C53" s="20" t="s">
        <v>50</v>
      </c>
      <c r="D53" s="20" t="s">
        <v>46</v>
      </c>
      <c r="E53" s="20" t="s">
        <v>28</v>
      </c>
      <c r="F53" s="20" t="s">
        <v>29</v>
      </c>
      <c r="H53" s="17" t="s">
        <v>159</v>
      </c>
      <c r="I53" s="17">
        <v>23</v>
      </c>
      <c r="K53" s="17" t="s">
        <v>233</v>
      </c>
      <c r="L53" s="17">
        <v>110</v>
      </c>
    </row>
    <row r="54" spans="2:12" x14ac:dyDescent="0.2">
      <c r="B54" s="20" t="s">
        <v>16</v>
      </c>
      <c r="C54" s="20" t="s">
        <v>51</v>
      </c>
      <c r="D54" s="20" t="s">
        <v>46</v>
      </c>
      <c r="E54" s="20" t="s">
        <v>27</v>
      </c>
      <c r="F54" s="20" t="s">
        <v>20</v>
      </c>
      <c r="H54" s="17" t="s">
        <v>159</v>
      </c>
      <c r="I54" s="17">
        <v>66</v>
      </c>
      <c r="K54" s="17" t="s">
        <v>234</v>
      </c>
      <c r="L54" s="17">
        <v>23</v>
      </c>
    </row>
    <row r="55" spans="2:12" x14ac:dyDescent="0.2">
      <c r="B55" s="20" t="s">
        <v>16</v>
      </c>
      <c r="C55" s="20" t="s">
        <v>51</v>
      </c>
      <c r="D55" s="20" t="s">
        <v>46</v>
      </c>
      <c r="E55" s="20" t="s">
        <v>28</v>
      </c>
      <c r="F55" s="20" t="s">
        <v>29</v>
      </c>
      <c r="H55" s="17" t="s">
        <v>159</v>
      </c>
      <c r="I55" s="17">
        <v>13.8</v>
      </c>
      <c r="K55" s="17" t="s">
        <v>234</v>
      </c>
      <c r="L55" s="17">
        <v>66</v>
      </c>
    </row>
    <row r="56" spans="2:12" x14ac:dyDescent="0.2">
      <c r="B56" s="20" t="s">
        <v>852</v>
      </c>
      <c r="C56" s="20" t="s">
        <v>52</v>
      </c>
      <c r="D56" s="20" t="s">
        <v>45</v>
      </c>
      <c r="E56" s="20" t="s">
        <v>53</v>
      </c>
      <c r="F56" s="20" t="s">
        <v>29</v>
      </c>
      <c r="H56" s="17" t="s">
        <v>160</v>
      </c>
      <c r="I56" s="17">
        <v>13.8</v>
      </c>
      <c r="K56" s="17" t="s">
        <v>234</v>
      </c>
      <c r="L56" s="17">
        <v>13.2</v>
      </c>
    </row>
    <row r="57" spans="2:12" x14ac:dyDescent="0.2">
      <c r="B57" s="20" t="s">
        <v>852</v>
      </c>
      <c r="C57" s="20" t="s">
        <v>54</v>
      </c>
      <c r="D57" s="20" t="s">
        <v>18</v>
      </c>
      <c r="E57" s="20" t="s">
        <v>55</v>
      </c>
      <c r="F57" s="20" t="s">
        <v>29</v>
      </c>
      <c r="H57" s="17" t="s">
        <v>161</v>
      </c>
      <c r="I57" s="17">
        <v>220</v>
      </c>
      <c r="K57" s="17" t="s">
        <v>235</v>
      </c>
      <c r="L57" s="17">
        <v>11.5</v>
      </c>
    </row>
    <row r="58" spans="2:12" x14ac:dyDescent="0.2">
      <c r="B58" s="20" t="s">
        <v>852</v>
      </c>
      <c r="C58" s="20" t="s">
        <v>54</v>
      </c>
      <c r="D58" s="20" t="s">
        <v>43</v>
      </c>
      <c r="E58" s="20" t="s">
        <v>55</v>
      </c>
      <c r="F58" s="20" t="s">
        <v>29</v>
      </c>
      <c r="H58" s="17" t="s">
        <v>162</v>
      </c>
      <c r="I58" s="17">
        <v>13.8</v>
      </c>
      <c r="K58" s="17" t="s">
        <v>236</v>
      </c>
      <c r="L58" s="17">
        <v>220</v>
      </c>
    </row>
    <row r="59" spans="2:12" x14ac:dyDescent="0.2">
      <c r="B59" s="20" t="s">
        <v>852</v>
      </c>
      <c r="C59" s="20" t="s">
        <v>54</v>
      </c>
      <c r="D59" s="20" t="s">
        <v>44</v>
      </c>
      <c r="E59" s="20" t="s">
        <v>55</v>
      </c>
      <c r="F59" s="20" t="s">
        <v>29</v>
      </c>
      <c r="H59" s="17" t="s">
        <v>163</v>
      </c>
      <c r="I59" s="17">
        <v>220</v>
      </c>
      <c r="K59" s="17" t="s">
        <v>237</v>
      </c>
      <c r="L59" s="17">
        <v>12</v>
      </c>
    </row>
    <row r="60" spans="2:12" x14ac:dyDescent="0.2">
      <c r="B60" s="20" t="s">
        <v>852</v>
      </c>
      <c r="C60" s="20" t="s">
        <v>54</v>
      </c>
      <c r="D60" s="20" t="s">
        <v>45</v>
      </c>
      <c r="E60" s="20" t="s">
        <v>55</v>
      </c>
      <c r="F60" s="20" t="s">
        <v>29</v>
      </c>
      <c r="H60" s="17" t="s">
        <v>164</v>
      </c>
      <c r="I60" s="17">
        <v>220</v>
      </c>
      <c r="K60" s="17" t="s">
        <v>237</v>
      </c>
      <c r="L60" s="17">
        <v>110</v>
      </c>
    </row>
    <row r="61" spans="2:12" x14ac:dyDescent="0.2">
      <c r="B61" s="20" t="s">
        <v>852</v>
      </c>
      <c r="C61" s="20" t="s">
        <v>54</v>
      </c>
      <c r="D61" s="20" t="s">
        <v>46</v>
      </c>
      <c r="E61" s="20" t="s">
        <v>55</v>
      </c>
      <c r="F61" s="20" t="s">
        <v>29</v>
      </c>
      <c r="H61" s="17" t="s">
        <v>165</v>
      </c>
      <c r="I61" s="17">
        <v>100</v>
      </c>
      <c r="K61" s="17" t="s">
        <v>238</v>
      </c>
      <c r="L61" s="17">
        <v>66</v>
      </c>
    </row>
    <row r="62" spans="2:12" x14ac:dyDescent="0.2">
      <c r="B62" s="20" t="s">
        <v>852</v>
      </c>
      <c r="C62" s="20" t="s">
        <v>54</v>
      </c>
      <c r="D62" s="20" t="s">
        <v>56</v>
      </c>
      <c r="E62" s="20" t="s">
        <v>55</v>
      </c>
      <c r="F62" s="20" t="s">
        <v>29</v>
      </c>
      <c r="H62" s="17" t="s">
        <v>166</v>
      </c>
      <c r="I62" s="17">
        <v>220</v>
      </c>
      <c r="K62" s="17" t="s">
        <v>239</v>
      </c>
      <c r="L62" s="17">
        <v>15</v>
      </c>
    </row>
    <row r="63" spans="2:12" x14ac:dyDescent="0.2">
      <c r="B63" s="20" t="s">
        <v>852</v>
      </c>
      <c r="C63" s="20" t="s">
        <v>54</v>
      </c>
      <c r="D63" s="20" t="s">
        <v>47</v>
      </c>
      <c r="E63" s="20" t="s">
        <v>55</v>
      </c>
      <c r="F63" s="20" t="s">
        <v>29</v>
      </c>
      <c r="H63" s="17" t="s">
        <v>167</v>
      </c>
      <c r="I63" s="17">
        <v>13.8</v>
      </c>
      <c r="K63" s="17" t="s">
        <v>239</v>
      </c>
      <c r="L63" s="17">
        <v>66</v>
      </c>
    </row>
    <row r="64" spans="2:12" x14ac:dyDescent="0.2">
      <c r="B64" s="20" t="s">
        <v>852</v>
      </c>
      <c r="C64" s="20" t="s">
        <v>54</v>
      </c>
      <c r="D64" s="20" t="s">
        <v>57</v>
      </c>
      <c r="E64" s="20" t="s">
        <v>55</v>
      </c>
      <c r="F64" s="20" t="s">
        <v>29</v>
      </c>
      <c r="H64" s="17" t="s">
        <v>168</v>
      </c>
      <c r="I64" s="17">
        <v>23</v>
      </c>
      <c r="K64" s="17" t="s">
        <v>240</v>
      </c>
      <c r="L64" s="17">
        <v>66</v>
      </c>
    </row>
    <row r="65" spans="2:13" x14ac:dyDescent="0.2">
      <c r="B65" s="20" t="s">
        <v>852</v>
      </c>
      <c r="C65" s="20" t="s">
        <v>54</v>
      </c>
      <c r="D65" s="20" t="s">
        <v>58</v>
      </c>
      <c r="E65" s="20" t="s">
        <v>55</v>
      </c>
      <c r="F65" s="20" t="s">
        <v>29</v>
      </c>
      <c r="H65" s="17" t="s">
        <v>169</v>
      </c>
      <c r="I65" s="17">
        <v>110</v>
      </c>
      <c r="K65" s="17" t="s">
        <v>241</v>
      </c>
      <c r="L65" s="17">
        <v>66</v>
      </c>
    </row>
    <row r="66" spans="2:13" x14ac:dyDescent="0.2">
      <c r="B66" s="20" t="s">
        <v>852</v>
      </c>
      <c r="C66" s="20" t="s">
        <v>54</v>
      </c>
      <c r="D66" s="20" t="s">
        <v>59</v>
      </c>
      <c r="E66" s="20" t="s">
        <v>55</v>
      </c>
      <c r="F66" s="20" t="s">
        <v>29</v>
      </c>
      <c r="H66" s="17" t="s">
        <v>170</v>
      </c>
      <c r="I66" s="17">
        <v>220</v>
      </c>
      <c r="K66" s="17" t="s">
        <v>241</v>
      </c>
      <c r="L66" s="17">
        <v>12.5</v>
      </c>
    </row>
    <row r="67" spans="2:13" x14ac:dyDescent="0.2">
      <c r="B67" s="20" t="s">
        <v>852</v>
      </c>
      <c r="C67" s="20" t="s">
        <v>60</v>
      </c>
      <c r="D67" s="20" t="s">
        <v>58</v>
      </c>
      <c r="E67" s="20" t="s">
        <v>53</v>
      </c>
      <c r="F67" s="20" t="s">
        <v>29</v>
      </c>
      <c r="H67" s="17" t="s">
        <v>171</v>
      </c>
      <c r="I67" s="17">
        <v>23</v>
      </c>
      <c r="K67" s="17" t="s">
        <v>242</v>
      </c>
      <c r="L67" s="17">
        <v>66</v>
      </c>
    </row>
    <row r="68" spans="2:13" x14ac:dyDescent="0.2">
      <c r="B68" s="20" t="s">
        <v>852</v>
      </c>
      <c r="C68" s="20" t="s">
        <v>61</v>
      </c>
      <c r="D68" s="20" t="s">
        <v>43</v>
      </c>
      <c r="E68" s="20" t="s">
        <v>53</v>
      </c>
      <c r="F68" s="20" t="s">
        <v>29</v>
      </c>
      <c r="H68" s="17" t="s">
        <v>172</v>
      </c>
      <c r="I68" s="17">
        <v>110</v>
      </c>
      <c r="K68" s="17" t="s">
        <v>242</v>
      </c>
      <c r="L68" s="17">
        <v>220</v>
      </c>
      <c r="M68" s="16" t="str">
        <f>+K68&amp;" "&amp;L68</f>
        <v>Barro Blanco 220</v>
      </c>
    </row>
    <row r="69" spans="2:13" x14ac:dyDescent="0.2">
      <c r="B69" s="20" t="s">
        <v>852</v>
      </c>
      <c r="C69" s="20" t="s">
        <v>62</v>
      </c>
      <c r="D69" s="20" t="s">
        <v>43</v>
      </c>
      <c r="E69" s="20" t="s">
        <v>53</v>
      </c>
      <c r="F69" s="20" t="s">
        <v>29</v>
      </c>
      <c r="H69" s="17" t="s">
        <v>173</v>
      </c>
      <c r="I69" s="17">
        <v>220</v>
      </c>
      <c r="K69" s="17" t="s">
        <v>243</v>
      </c>
      <c r="L69" s="17">
        <v>23</v>
      </c>
    </row>
    <row r="70" spans="2:13" x14ac:dyDescent="0.2">
      <c r="B70" s="20" t="s">
        <v>852</v>
      </c>
      <c r="C70" s="20" t="s">
        <v>63</v>
      </c>
      <c r="D70" s="20" t="s">
        <v>64</v>
      </c>
      <c r="E70" s="20" t="s">
        <v>53</v>
      </c>
      <c r="F70" s="20" t="s">
        <v>29</v>
      </c>
      <c r="H70" s="17" t="s">
        <v>174</v>
      </c>
      <c r="I70" s="17">
        <v>220</v>
      </c>
      <c r="K70" s="17" t="s">
        <v>243</v>
      </c>
      <c r="L70" s="17">
        <v>110</v>
      </c>
    </row>
    <row r="71" spans="2:13" x14ac:dyDescent="0.2">
      <c r="B71" s="20" t="s">
        <v>852</v>
      </c>
      <c r="C71" s="20" t="s">
        <v>65</v>
      </c>
      <c r="D71" s="20" t="s">
        <v>43</v>
      </c>
      <c r="E71" s="20" t="s">
        <v>53</v>
      </c>
      <c r="F71" s="20" t="s">
        <v>29</v>
      </c>
      <c r="H71" s="17" t="s">
        <v>175</v>
      </c>
      <c r="I71" s="17">
        <v>220</v>
      </c>
      <c r="K71" s="17" t="s">
        <v>244</v>
      </c>
      <c r="L71" s="17">
        <v>66</v>
      </c>
    </row>
    <row r="72" spans="2:13" x14ac:dyDescent="0.2">
      <c r="B72" s="20" t="s">
        <v>852</v>
      </c>
      <c r="C72" s="20" t="s">
        <v>66</v>
      </c>
      <c r="D72" s="20" t="s">
        <v>67</v>
      </c>
      <c r="E72" s="20" t="s">
        <v>53</v>
      </c>
      <c r="F72" s="20" t="s">
        <v>29</v>
      </c>
      <c r="H72" s="17" t="s">
        <v>176</v>
      </c>
      <c r="I72" s="17">
        <v>220</v>
      </c>
      <c r="K72" s="17" t="s">
        <v>244</v>
      </c>
      <c r="L72" s="17">
        <v>154</v>
      </c>
    </row>
    <row r="73" spans="2:13" x14ac:dyDescent="0.2">
      <c r="B73" s="20" t="s">
        <v>852</v>
      </c>
      <c r="C73" s="20" t="s">
        <v>68</v>
      </c>
      <c r="D73" s="20" t="s">
        <v>43</v>
      </c>
      <c r="E73" s="20" t="s">
        <v>53</v>
      </c>
      <c r="F73" s="20" t="s">
        <v>29</v>
      </c>
      <c r="K73" s="17" t="s">
        <v>244</v>
      </c>
      <c r="L73" s="17">
        <v>220</v>
      </c>
    </row>
    <row r="74" spans="2:13" x14ac:dyDescent="0.2">
      <c r="B74" s="20" t="s">
        <v>852</v>
      </c>
      <c r="C74" s="20" t="s">
        <v>68</v>
      </c>
      <c r="D74" s="20" t="s">
        <v>58</v>
      </c>
      <c r="E74" s="20" t="s">
        <v>53</v>
      </c>
      <c r="F74" s="20" t="s">
        <v>29</v>
      </c>
      <c r="K74" s="17" t="s">
        <v>245</v>
      </c>
      <c r="L74" s="17">
        <v>110</v>
      </c>
    </row>
    <row r="75" spans="2:13" x14ac:dyDescent="0.2">
      <c r="B75" s="20" t="s">
        <v>852</v>
      </c>
      <c r="C75" s="20" t="s">
        <v>69</v>
      </c>
      <c r="D75" s="20" t="s">
        <v>64</v>
      </c>
      <c r="E75" s="20" t="s">
        <v>53</v>
      </c>
      <c r="F75" s="20" t="s">
        <v>29</v>
      </c>
      <c r="K75" s="17" t="s">
        <v>245</v>
      </c>
      <c r="L75" s="17">
        <v>13.2</v>
      </c>
    </row>
    <row r="76" spans="2:13" x14ac:dyDescent="0.2">
      <c r="B76" s="20" t="s">
        <v>852</v>
      </c>
      <c r="C76" s="20" t="s">
        <v>70</v>
      </c>
      <c r="D76" s="20" t="s">
        <v>64</v>
      </c>
      <c r="E76" s="20" t="s">
        <v>53</v>
      </c>
      <c r="F76" s="20" t="s">
        <v>29</v>
      </c>
      <c r="K76" s="17" t="s">
        <v>246</v>
      </c>
      <c r="L76" s="17">
        <v>12</v>
      </c>
    </row>
    <row r="77" spans="2:13" x14ac:dyDescent="0.2">
      <c r="B77" s="20" t="s">
        <v>852</v>
      </c>
      <c r="C77" s="20" t="s">
        <v>70</v>
      </c>
      <c r="D77" s="20" t="s">
        <v>67</v>
      </c>
      <c r="E77" s="20" t="s">
        <v>53</v>
      </c>
      <c r="F77" s="20" t="s">
        <v>29</v>
      </c>
      <c r="K77" s="17" t="s">
        <v>246</v>
      </c>
      <c r="L77" s="17">
        <v>110</v>
      </c>
    </row>
    <row r="78" spans="2:13" x14ac:dyDescent="0.2">
      <c r="B78" s="20" t="s">
        <v>852</v>
      </c>
      <c r="C78" s="20" t="s">
        <v>70</v>
      </c>
      <c r="D78" s="20" t="s">
        <v>59</v>
      </c>
      <c r="E78" s="20" t="s">
        <v>53</v>
      </c>
      <c r="F78" s="20" t="s">
        <v>29</v>
      </c>
      <c r="K78" s="17" t="s">
        <v>247</v>
      </c>
      <c r="L78" s="17">
        <v>66</v>
      </c>
    </row>
    <row r="79" spans="2:13" x14ac:dyDescent="0.2">
      <c r="B79" s="20" t="s">
        <v>852</v>
      </c>
      <c r="C79" s="20" t="s">
        <v>71</v>
      </c>
      <c r="D79" s="20" t="s">
        <v>59</v>
      </c>
      <c r="E79" s="20" t="s">
        <v>53</v>
      </c>
      <c r="F79" s="20" t="s">
        <v>29</v>
      </c>
      <c r="K79" s="17" t="s">
        <v>247</v>
      </c>
      <c r="L79" s="17">
        <v>13.2</v>
      </c>
    </row>
    <row r="80" spans="2:13" x14ac:dyDescent="0.2">
      <c r="B80" s="20" t="s">
        <v>72</v>
      </c>
      <c r="C80" s="20" t="s">
        <v>52</v>
      </c>
      <c r="D80" s="20" t="s">
        <v>45</v>
      </c>
      <c r="E80" s="20" t="s">
        <v>73</v>
      </c>
      <c r="F80" s="20" t="s">
        <v>20</v>
      </c>
      <c r="K80" s="17" t="s">
        <v>248</v>
      </c>
      <c r="L80" s="17">
        <v>110</v>
      </c>
    </row>
    <row r="81" spans="2:12" x14ac:dyDescent="0.2">
      <c r="B81" s="20" t="s">
        <v>72</v>
      </c>
      <c r="C81" s="20" t="s">
        <v>52</v>
      </c>
      <c r="D81" s="20" t="s">
        <v>45</v>
      </c>
      <c r="E81" s="20" t="s">
        <v>73</v>
      </c>
      <c r="F81" s="20" t="s">
        <v>74</v>
      </c>
      <c r="K81" s="17" t="s">
        <v>248</v>
      </c>
      <c r="L81" s="17">
        <v>220</v>
      </c>
    </row>
    <row r="82" spans="2:12" x14ac:dyDescent="0.2">
      <c r="B82" s="20" t="s">
        <v>72</v>
      </c>
      <c r="C82" s="20" t="s">
        <v>54</v>
      </c>
      <c r="D82" s="20" t="s">
        <v>18</v>
      </c>
      <c r="E82" s="20" t="s">
        <v>75</v>
      </c>
      <c r="F82" s="20" t="s">
        <v>20</v>
      </c>
      <c r="K82" s="17" t="s">
        <v>249</v>
      </c>
      <c r="L82" s="17">
        <v>15</v>
      </c>
    </row>
    <row r="83" spans="2:12" x14ac:dyDescent="0.2">
      <c r="B83" s="20" t="s">
        <v>72</v>
      </c>
      <c r="C83" s="20" t="s">
        <v>54</v>
      </c>
      <c r="D83" s="20" t="s">
        <v>18</v>
      </c>
      <c r="E83" s="20" t="s">
        <v>55</v>
      </c>
      <c r="F83" s="20" t="s">
        <v>29</v>
      </c>
      <c r="K83" s="17" t="s">
        <v>249</v>
      </c>
      <c r="L83" s="17">
        <v>66</v>
      </c>
    </row>
    <row r="84" spans="2:12" x14ac:dyDescent="0.2">
      <c r="B84" s="20" t="s">
        <v>72</v>
      </c>
      <c r="C84" s="20" t="s">
        <v>54</v>
      </c>
      <c r="D84" s="20" t="s">
        <v>23</v>
      </c>
      <c r="E84" s="20" t="s">
        <v>75</v>
      </c>
      <c r="F84" s="20" t="s">
        <v>20</v>
      </c>
      <c r="K84" s="17" t="s">
        <v>250</v>
      </c>
      <c r="L84" s="17">
        <v>66</v>
      </c>
    </row>
    <row r="85" spans="2:12" x14ac:dyDescent="0.2">
      <c r="B85" s="20" t="s">
        <v>72</v>
      </c>
      <c r="C85" s="20" t="s">
        <v>54</v>
      </c>
      <c r="D85" s="20" t="s">
        <v>43</v>
      </c>
      <c r="E85" s="20" t="s">
        <v>55</v>
      </c>
      <c r="F85" s="20" t="s">
        <v>29</v>
      </c>
      <c r="K85" s="17" t="s">
        <v>251</v>
      </c>
      <c r="L85" s="17">
        <v>66</v>
      </c>
    </row>
    <row r="86" spans="2:12" x14ac:dyDescent="0.2">
      <c r="B86" s="20" t="s">
        <v>72</v>
      </c>
      <c r="C86" s="20" t="s">
        <v>54</v>
      </c>
      <c r="D86" s="20" t="s">
        <v>44</v>
      </c>
      <c r="E86" s="20" t="s">
        <v>55</v>
      </c>
      <c r="F86" s="20" t="s">
        <v>29</v>
      </c>
      <c r="K86" s="17" t="s">
        <v>251</v>
      </c>
      <c r="L86" s="17">
        <v>13.2</v>
      </c>
    </row>
    <row r="87" spans="2:12" x14ac:dyDescent="0.2">
      <c r="B87" s="20" t="s">
        <v>72</v>
      </c>
      <c r="C87" s="20" t="s">
        <v>54</v>
      </c>
      <c r="D87" s="20" t="s">
        <v>45</v>
      </c>
      <c r="E87" s="20" t="s">
        <v>55</v>
      </c>
      <c r="F87" s="20" t="s">
        <v>29</v>
      </c>
      <c r="K87" s="17" t="s">
        <v>252</v>
      </c>
      <c r="L87" s="17">
        <v>66</v>
      </c>
    </row>
    <row r="88" spans="2:12" x14ac:dyDescent="0.2">
      <c r="B88" s="20" t="s">
        <v>72</v>
      </c>
      <c r="C88" s="20" t="s">
        <v>54</v>
      </c>
      <c r="D88" s="20" t="s">
        <v>46</v>
      </c>
      <c r="E88" s="20" t="s">
        <v>55</v>
      </c>
      <c r="F88" s="20" t="s">
        <v>29</v>
      </c>
      <c r="K88" s="17" t="s">
        <v>252</v>
      </c>
      <c r="L88" s="17">
        <v>6.3</v>
      </c>
    </row>
    <row r="89" spans="2:12" x14ac:dyDescent="0.2">
      <c r="B89" s="20" t="s">
        <v>72</v>
      </c>
      <c r="C89" s="20" t="s">
        <v>54</v>
      </c>
      <c r="D89" s="20" t="s">
        <v>56</v>
      </c>
      <c r="E89" s="20" t="s">
        <v>55</v>
      </c>
      <c r="F89" s="20" t="s">
        <v>29</v>
      </c>
      <c r="K89" s="17" t="s">
        <v>253</v>
      </c>
      <c r="L89" s="17">
        <v>220</v>
      </c>
    </row>
    <row r="90" spans="2:12" x14ac:dyDescent="0.2">
      <c r="B90" s="20" t="s">
        <v>72</v>
      </c>
      <c r="C90" s="20" t="s">
        <v>54</v>
      </c>
      <c r="D90" s="20" t="s">
        <v>47</v>
      </c>
      <c r="E90" s="20" t="s">
        <v>55</v>
      </c>
      <c r="F90" s="20" t="s">
        <v>29</v>
      </c>
      <c r="K90" s="17" t="s">
        <v>254</v>
      </c>
      <c r="L90" s="17">
        <v>23</v>
      </c>
    </row>
    <row r="91" spans="2:12" x14ac:dyDescent="0.2">
      <c r="B91" s="20" t="s">
        <v>72</v>
      </c>
      <c r="C91" s="20" t="s">
        <v>54</v>
      </c>
      <c r="D91" s="20" t="s">
        <v>57</v>
      </c>
      <c r="E91" s="20" t="s">
        <v>55</v>
      </c>
      <c r="F91" s="20" t="s">
        <v>29</v>
      </c>
      <c r="K91" s="17" t="s">
        <v>254</v>
      </c>
      <c r="L91" s="17">
        <v>110</v>
      </c>
    </row>
    <row r="92" spans="2:12" x14ac:dyDescent="0.2">
      <c r="B92" s="20" t="s">
        <v>72</v>
      </c>
      <c r="C92" s="20" t="s">
        <v>54</v>
      </c>
      <c r="D92" s="20" t="s">
        <v>58</v>
      </c>
      <c r="E92" s="20" t="s">
        <v>55</v>
      </c>
      <c r="F92" s="20" t="s">
        <v>29</v>
      </c>
      <c r="K92" s="17" t="s">
        <v>255</v>
      </c>
      <c r="L92" s="17">
        <v>23</v>
      </c>
    </row>
    <row r="93" spans="2:12" x14ac:dyDescent="0.2">
      <c r="B93" s="20" t="s">
        <v>72</v>
      </c>
      <c r="C93" s="20" t="s">
        <v>54</v>
      </c>
      <c r="D93" s="20" t="s">
        <v>59</v>
      </c>
      <c r="E93" s="20" t="s">
        <v>55</v>
      </c>
      <c r="F93" s="20" t="s">
        <v>29</v>
      </c>
      <c r="K93" s="17" t="s">
        <v>255</v>
      </c>
      <c r="L93" s="17">
        <v>66</v>
      </c>
    </row>
    <row r="94" spans="2:12" x14ac:dyDescent="0.2">
      <c r="B94" s="20" t="s">
        <v>72</v>
      </c>
      <c r="C94" s="20" t="s">
        <v>17</v>
      </c>
      <c r="D94" s="20" t="s">
        <v>18</v>
      </c>
      <c r="E94" s="20" t="s">
        <v>76</v>
      </c>
      <c r="F94" s="20" t="s">
        <v>20</v>
      </c>
      <c r="K94" s="17" t="s">
        <v>255</v>
      </c>
      <c r="L94" s="17">
        <v>13.8</v>
      </c>
    </row>
    <row r="95" spans="2:12" x14ac:dyDescent="0.2">
      <c r="B95" s="20" t="s">
        <v>72</v>
      </c>
      <c r="C95" s="20" t="s">
        <v>17</v>
      </c>
      <c r="D95" s="20" t="s">
        <v>18</v>
      </c>
      <c r="E95" s="20" t="s">
        <v>76</v>
      </c>
      <c r="F95" s="20" t="s">
        <v>21</v>
      </c>
      <c r="K95" s="17" t="s">
        <v>256</v>
      </c>
      <c r="L95" s="17">
        <v>15</v>
      </c>
    </row>
    <row r="96" spans="2:12" x14ac:dyDescent="0.2">
      <c r="B96" s="20" t="s">
        <v>72</v>
      </c>
      <c r="C96" s="20" t="s">
        <v>17</v>
      </c>
      <c r="D96" s="20" t="s">
        <v>18</v>
      </c>
      <c r="E96" s="20" t="s">
        <v>76</v>
      </c>
      <c r="F96" s="20" t="s">
        <v>77</v>
      </c>
      <c r="K96" s="17" t="s">
        <v>256</v>
      </c>
      <c r="L96" s="17">
        <v>66</v>
      </c>
    </row>
    <row r="97" spans="2:12" x14ac:dyDescent="0.2">
      <c r="B97" s="20" t="s">
        <v>72</v>
      </c>
      <c r="C97" s="20" t="s">
        <v>17</v>
      </c>
      <c r="D97" s="20" t="s">
        <v>23</v>
      </c>
      <c r="E97" s="20" t="s">
        <v>76</v>
      </c>
      <c r="F97" s="20" t="s">
        <v>20</v>
      </c>
      <c r="K97" s="17" t="s">
        <v>257</v>
      </c>
      <c r="L97" s="17">
        <v>220</v>
      </c>
    </row>
    <row r="98" spans="2:12" x14ac:dyDescent="0.2">
      <c r="B98" s="20" t="s">
        <v>72</v>
      </c>
      <c r="C98" s="20" t="s">
        <v>17</v>
      </c>
      <c r="D98" s="20" t="s">
        <v>23</v>
      </c>
      <c r="E98" s="20" t="s">
        <v>76</v>
      </c>
      <c r="F98" s="20" t="s">
        <v>21</v>
      </c>
      <c r="K98" s="17" t="s">
        <v>258</v>
      </c>
      <c r="L98" s="17">
        <v>23</v>
      </c>
    </row>
    <row r="99" spans="2:12" x14ac:dyDescent="0.2">
      <c r="B99" s="20" t="s">
        <v>72</v>
      </c>
      <c r="C99" s="20" t="s">
        <v>17</v>
      </c>
      <c r="D99" s="20" t="s">
        <v>23</v>
      </c>
      <c r="E99" s="20" t="s">
        <v>76</v>
      </c>
      <c r="F99" s="20" t="s">
        <v>77</v>
      </c>
      <c r="K99" s="17" t="s">
        <v>258</v>
      </c>
      <c r="L99" s="17">
        <v>24</v>
      </c>
    </row>
    <row r="100" spans="2:12" x14ac:dyDescent="0.2">
      <c r="B100" s="20" t="s">
        <v>72</v>
      </c>
      <c r="C100" s="20" t="s">
        <v>17</v>
      </c>
      <c r="D100" s="20" t="s">
        <v>24</v>
      </c>
      <c r="E100" s="20" t="s">
        <v>76</v>
      </c>
      <c r="F100" s="20" t="s">
        <v>20</v>
      </c>
      <c r="K100" s="17" t="s">
        <v>258</v>
      </c>
      <c r="L100" s="17">
        <v>66</v>
      </c>
    </row>
    <row r="101" spans="2:12" x14ac:dyDescent="0.2">
      <c r="B101" s="20" t="s">
        <v>72</v>
      </c>
      <c r="C101" s="20" t="s">
        <v>17</v>
      </c>
      <c r="D101" s="20" t="s">
        <v>24</v>
      </c>
      <c r="E101" s="20" t="s">
        <v>76</v>
      </c>
      <c r="F101" s="20" t="s">
        <v>21</v>
      </c>
      <c r="K101" s="17" t="s">
        <v>258</v>
      </c>
      <c r="L101" s="17">
        <v>110</v>
      </c>
    </row>
    <row r="102" spans="2:12" x14ac:dyDescent="0.2">
      <c r="B102" s="20" t="s">
        <v>72</v>
      </c>
      <c r="C102" s="20" t="s">
        <v>17</v>
      </c>
      <c r="D102" s="20" t="s">
        <v>24</v>
      </c>
      <c r="E102" s="20" t="s">
        <v>76</v>
      </c>
      <c r="F102" s="20" t="s">
        <v>77</v>
      </c>
      <c r="K102" s="17" t="s">
        <v>259</v>
      </c>
      <c r="L102" s="17">
        <v>23</v>
      </c>
    </row>
    <row r="103" spans="2:12" x14ac:dyDescent="0.2">
      <c r="B103" s="20" t="s">
        <v>72</v>
      </c>
      <c r="C103" s="20" t="s">
        <v>17</v>
      </c>
      <c r="D103" s="20" t="s">
        <v>25</v>
      </c>
      <c r="E103" s="20" t="s">
        <v>76</v>
      </c>
      <c r="F103" s="20" t="s">
        <v>20</v>
      </c>
      <c r="K103" s="17" t="s">
        <v>259</v>
      </c>
      <c r="L103" s="17">
        <v>110</v>
      </c>
    </row>
    <row r="104" spans="2:12" x14ac:dyDescent="0.2">
      <c r="B104" s="20" t="s">
        <v>72</v>
      </c>
      <c r="C104" s="20" t="s">
        <v>17</v>
      </c>
      <c r="D104" s="20" t="s">
        <v>25</v>
      </c>
      <c r="E104" s="20" t="s">
        <v>76</v>
      </c>
      <c r="F104" s="20" t="s">
        <v>21</v>
      </c>
      <c r="K104" s="17" t="s">
        <v>260</v>
      </c>
      <c r="L104" s="17">
        <v>66</v>
      </c>
    </row>
    <row r="105" spans="2:12" x14ac:dyDescent="0.2">
      <c r="B105" s="20" t="s">
        <v>72</v>
      </c>
      <c r="C105" s="20" t="s">
        <v>17</v>
      </c>
      <c r="D105" s="20" t="s">
        <v>25</v>
      </c>
      <c r="E105" s="20" t="s">
        <v>76</v>
      </c>
      <c r="F105" s="20" t="s">
        <v>77</v>
      </c>
      <c r="K105" s="17" t="s">
        <v>261</v>
      </c>
      <c r="L105" s="17">
        <v>12</v>
      </c>
    </row>
    <row r="106" spans="2:12" x14ac:dyDescent="0.2">
      <c r="B106" s="20" t="s">
        <v>72</v>
      </c>
      <c r="C106" s="20" t="s">
        <v>60</v>
      </c>
      <c r="D106" s="20" t="s">
        <v>58</v>
      </c>
      <c r="E106" s="20" t="s">
        <v>73</v>
      </c>
      <c r="F106" s="20" t="s">
        <v>20</v>
      </c>
      <c r="K106" s="17" t="s">
        <v>261</v>
      </c>
      <c r="L106" s="17">
        <v>23</v>
      </c>
    </row>
    <row r="107" spans="2:12" x14ac:dyDescent="0.2">
      <c r="B107" s="20" t="s">
        <v>72</v>
      </c>
      <c r="C107" s="20" t="s">
        <v>60</v>
      </c>
      <c r="D107" s="20" t="s">
        <v>58</v>
      </c>
      <c r="E107" s="20" t="s">
        <v>73</v>
      </c>
      <c r="F107" s="20" t="s">
        <v>74</v>
      </c>
      <c r="K107" s="17" t="s">
        <v>261</v>
      </c>
      <c r="L107" s="17">
        <v>44</v>
      </c>
    </row>
    <row r="108" spans="2:12" x14ac:dyDescent="0.2">
      <c r="B108" s="20" t="s">
        <v>72</v>
      </c>
      <c r="C108" s="20" t="s">
        <v>61</v>
      </c>
      <c r="D108" s="20" t="s">
        <v>43</v>
      </c>
      <c r="E108" s="20" t="s">
        <v>73</v>
      </c>
      <c r="F108" s="20" t="s">
        <v>20</v>
      </c>
      <c r="K108" s="17" t="s">
        <v>262</v>
      </c>
      <c r="L108" s="17">
        <v>11.5</v>
      </c>
    </row>
    <row r="109" spans="2:12" x14ac:dyDescent="0.2">
      <c r="B109" s="20" t="s">
        <v>72</v>
      </c>
      <c r="C109" s="20" t="s">
        <v>61</v>
      </c>
      <c r="D109" s="20" t="s">
        <v>43</v>
      </c>
      <c r="E109" s="20" t="s">
        <v>73</v>
      </c>
      <c r="F109" s="20" t="s">
        <v>74</v>
      </c>
      <c r="K109" s="17" t="s">
        <v>262</v>
      </c>
      <c r="L109" s="17">
        <v>154</v>
      </c>
    </row>
    <row r="110" spans="2:12" x14ac:dyDescent="0.2">
      <c r="B110" s="20" t="s">
        <v>72</v>
      </c>
      <c r="C110" s="20" t="s">
        <v>62</v>
      </c>
      <c r="D110" s="20" t="s">
        <v>43</v>
      </c>
      <c r="E110" s="20" t="s">
        <v>73</v>
      </c>
      <c r="F110" s="20" t="s">
        <v>20</v>
      </c>
      <c r="K110" s="17" t="s">
        <v>263</v>
      </c>
      <c r="L110" s="17">
        <v>220</v>
      </c>
    </row>
    <row r="111" spans="2:12" x14ac:dyDescent="0.2">
      <c r="B111" s="20" t="s">
        <v>72</v>
      </c>
      <c r="C111" s="20" t="s">
        <v>62</v>
      </c>
      <c r="D111" s="20" t="s">
        <v>43</v>
      </c>
      <c r="E111" s="20" t="s">
        <v>73</v>
      </c>
      <c r="F111" s="20" t="s">
        <v>74</v>
      </c>
      <c r="K111" s="17" t="s">
        <v>264</v>
      </c>
      <c r="L111" s="17">
        <v>220</v>
      </c>
    </row>
    <row r="112" spans="2:12" x14ac:dyDescent="0.2">
      <c r="B112" s="20" t="s">
        <v>72</v>
      </c>
      <c r="C112" s="20" t="s">
        <v>63</v>
      </c>
      <c r="D112" s="20" t="s">
        <v>64</v>
      </c>
      <c r="E112" s="20" t="s">
        <v>73</v>
      </c>
      <c r="F112" s="20" t="s">
        <v>20</v>
      </c>
      <c r="K112" s="17" t="s">
        <v>265</v>
      </c>
      <c r="L112" s="17">
        <v>66</v>
      </c>
    </row>
    <row r="113" spans="2:13" x14ac:dyDescent="0.2">
      <c r="B113" s="20" t="s">
        <v>72</v>
      </c>
      <c r="C113" s="20" t="s">
        <v>63</v>
      </c>
      <c r="D113" s="20" t="s">
        <v>64</v>
      </c>
      <c r="E113" s="20" t="s">
        <v>73</v>
      </c>
      <c r="F113" s="20" t="s">
        <v>74</v>
      </c>
      <c r="K113" s="17" t="s">
        <v>266</v>
      </c>
      <c r="L113" s="17">
        <v>66</v>
      </c>
    </row>
    <row r="114" spans="2:13" x14ac:dyDescent="0.2">
      <c r="B114" s="20" t="s">
        <v>72</v>
      </c>
      <c r="C114" s="20" t="s">
        <v>65</v>
      </c>
      <c r="D114" s="20" t="s">
        <v>43</v>
      </c>
      <c r="E114" s="20" t="s">
        <v>73</v>
      </c>
      <c r="F114" s="20" t="s">
        <v>20</v>
      </c>
      <c r="K114" s="17" t="s">
        <v>266</v>
      </c>
      <c r="L114" s="17">
        <v>13.2</v>
      </c>
    </row>
    <row r="115" spans="2:13" x14ac:dyDescent="0.2">
      <c r="B115" s="20" t="s">
        <v>72</v>
      </c>
      <c r="C115" s="20" t="s">
        <v>65</v>
      </c>
      <c r="D115" s="20" t="s">
        <v>43</v>
      </c>
      <c r="E115" s="20" t="s">
        <v>73</v>
      </c>
      <c r="F115" s="20" t="s">
        <v>74</v>
      </c>
      <c r="K115" s="17" t="s">
        <v>267</v>
      </c>
      <c r="L115" s="17">
        <v>110</v>
      </c>
    </row>
    <row r="116" spans="2:13" x14ac:dyDescent="0.2">
      <c r="B116" s="20" t="s">
        <v>72</v>
      </c>
      <c r="C116" s="20" t="s">
        <v>66</v>
      </c>
      <c r="D116" s="20" t="s">
        <v>67</v>
      </c>
      <c r="E116" s="20" t="s">
        <v>73</v>
      </c>
      <c r="F116" s="20" t="s">
        <v>20</v>
      </c>
      <c r="K116" s="17" t="s">
        <v>267</v>
      </c>
      <c r="L116" s="17">
        <v>220</v>
      </c>
      <c r="M116" s="16" t="str">
        <f>+K116&amp;" "&amp;L116</f>
        <v>Cardones 220</v>
      </c>
    </row>
    <row r="117" spans="2:13" x14ac:dyDescent="0.2">
      <c r="B117" s="20" t="s">
        <v>72</v>
      </c>
      <c r="C117" s="20" t="s">
        <v>66</v>
      </c>
      <c r="D117" s="20" t="s">
        <v>67</v>
      </c>
      <c r="E117" s="20" t="s">
        <v>73</v>
      </c>
      <c r="F117" s="20" t="s">
        <v>74</v>
      </c>
      <c r="K117" s="17" t="s">
        <v>269</v>
      </c>
      <c r="L117" s="17">
        <v>6.3</v>
      </c>
    </row>
    <row r="118" spans="2:13" x14ac:dyDescent="0.2">
      <c r="B118" s="20" t="s">
        <v>72</v>
      </c>
      <c r="C118" s="20" t="s">
        <v>31</v>
      </c>
      <c r="D118" s="20" t="s">
        <v>18</v>
      </c>
      <c r="E118" s="20" t="s">
        <v>76</v>
      </c>
      <c r="F118" s="20" t="s">
        <v>20</v>
      </c>
      <c r="K118" s="17" t="s">
        <v>268</v>
      </c>
      <c r="L118" s="17">
        <v>44</v>
      </c>
    </row>
    <row r="119" spans="2:13" x14ac:dyDescent="0.2">
      <c r="B119" s="20" t="s">
        <v>72</v>
      </c>
      <c r="C119" s="20" t="s">
        <v>31</v>
      </c>
      <c r="D119" s="20" t="s">
        <v>18</v>
      </c>
      <c r="E119" s="20" t="s">
        <v>76</v>
      </c>
      <c r="F119" s="20" t="s">
        <v>21</v>
      </c>
      <c r="K119" s="17" t="s">
        <v>270</v>
      </c>
      <c r="L119" s="17">
        <v>12</v>
      </c>
    </row>
    <row r="120" spans="2:13" x14ac:dyDescent="0.2">
      <c r="B120" s="20" t="s">
        <v>72</v>
      </c>
      <c r="C120" s="20" t="s">
        <v>31</v>
      </c>
      <c r="D120" s="20" t="s">
        <v>18</v>
      </c>
      <c r="E120" s="20" t="s">
        <v>76</v>
      </c>
      <c r="F120" s="20" t="s">
        <v>77</v>
      </c>
      <c r="K120" s="17" t="s">
        <v>270</v>
      </c>
      <c r="L120" s="17">
        <v>110</v>
      </c>
    </row>
    <row r="121" spans="2:13" x14ac:dyDescent="0.2">
      <c r="B121" s="20" t="s">
        <v>72</v>
      </c>
      <c r="C121" s="20" t="s">
        <v>955</v>
      </c>
      <c r="D121" s="20" t="s">
        <v>78</v>
      </c>
      <c r="E121" s="20" t="s">
        <v>73</v>
      </c>
      <c r="F121" s="20" t="s">
        <v>20</v>
      </c>
      <c r="K121" s="17" t="s">
        <v>271</v>
      </c>
      <c r="L121" s="17">
        <v>220</v>
      </c>
    </row>
    <row r="122" spans="2:13" x14ac:dyDescent="0.2">
      <c r="B122" s="20" t="s">
        <v>72</v>
      </c>
      <c r="C122" s="20" t="s">
        <v>955</v>
      </c>
      <c r="D122" s="20" t="s">
        <v>78</v>
      </c>
      <c r="E122" s="20" t="s">
        <v>73</v>
      </c>
      <c r="F122" s="20" t="s">
        <v>74</v>
      </c>
      <c r="K122" s="17" t="s">
        <v>272</v>
      </c>
      <c r="L122" s="17">
        <v>12</v>
      </c>
    </row>
    <row r="123" spans="2:13" x14ac:dyDescent="0.2">
      <c r="B123" s="20" t="s">
        <v>72</v>
      </c>
      <c r="C123" s="20" t="s">
        <v>68</v>
      </c>
      <c r="D123" s="20" t="s">
        <v>43</v>
      </c>
      <c r="E123" s="20" t="s">
        <v>73</v>
      </c>
      <c r="F123" s="20" t="s">
        <v>20</v>
      </c>
      <c r="K123" s="17" t="s">
        <v>272</v>
      </c>
      <c r="L123" s="17">
        <v>66</v>
      </c>
    </row>
    <row r="124" spans="2:13" x14ac:dyDescent="0.2">
      <c r="B124" s="20" t="s">
        <v>72</v>
      </c>
      <c r="C124" s="20" t="s">
        <v>68</v>
      </c>
      <c r="D124" s="20" t="s">
        <v>43</v>
      </c>
      <c r="E124" s="20" t="s">
        <v>73</v>
      </c>
      <c r="F124" s="20" t="s">
        <v>74</v>
      </c>
      <c r="K124" s="17" t="s">
        <v>273</v>
      </c>
      <c r="L124" s="17">
        <v>23</v>
      </c>
    </row>
    <row r="125" spans="2:13" x14ac:dyDescent="0.2">
      <c r="B125" s="20" t="s">
        <v>72</v>
      </c>
      <c r="C125" s="20" t="s">
        <v>68</v>
      </c>
      <c r="D125" s="20" t="s">
        <v>57</v>
      </c>
      <c r="E125" s="20" t="s">
        <v>73</v>
      </c>
      <c r="F125" s="20" t="s">
        <v>20</v>
      </c>
      <c r="K125" s="17" t="s">
        <v>273</v>
      </c>
      <c r="L125" s="17">
        <v>110</v>
      </c>
    </row>
    <row r="126" spans="2:13" x14ac:dyDescent="0.2">
      <c r="B126" s="20" t="s">
        <v>72</v>
      </c>
      <c r="C126" s="20" t="s">
        <v>68</v>
      </c>
      <c r="D126" s="20" t="s">
        <v>57</v>
      </c>
      <c r="E126" s="20" t="s">
        <v>73</v>
      </c>
      <c r="F126" s="20" t="s">
        <v>74</v>
      </c>
      <c r="K126" s="17" t="s">
        <v>273</v>
      </c>
      <c r="L126" s="17">
        <v>13.2</v>
      </c>
    </row>
    <row r="127" spans="2:13" x14ac:dyDescent="0.2">
      <c r="B127" s="20" t="s">
        <v>72</v>
      </c>
      <c r="C127" s="20" t="s">
        <v>68</v>
      </c>
      <c r="D127" s="20" t="s">
        <v>58</v>
      </c>
      <c r="E127" s="20" t="s">
        <v>73</v>
      </c>
      <c r="F127" s="20" t="s">
        <v>20</v>
      </c>
      <c r="K127" s="17" t="s">
        <v>274</v>
      </c>
      <c r="L127" s="17">
        <v>23</v>
      </c>
    </row>
    <row r="128" spans="2:13" x14ac:dyDescent="0.2">
      <c r="B128" s="20" t="s">
        <v>72</v>
      </c>
      <c r="C128" s="20" t="s">
        <v>68</v>
      </c>
      <c r="D128" s="20" t="s">
        <v>58</v>
      </c>
      <c r="E128" s="20" t="s">
        <v>73</v>
      </c>
      <c r="F128" s="20" t="s">
        <v>74</v>
      </c>
      <c r="K128" s="17" t="s">
        <v>274</v>
      </c>
      <c r="L128" s="17">
        <v>110</v>
      </c>
    </row>
    <row r="129" spans="2:12" x14ac:dyDescent="0.2">
      <c r="B129" s="20" t="s">
        <v>72</v>
      </c>
      <c r="C129" s="20" t="s">
        <v>69</v>
      </c>
      <c r="D129" s="20" t="s">
        <v>64</v>
      </c>
      <c r="E129" s="20" t="s">
        <v>73</v>
      </c>
      <c r="F129" s="20" t="s">
        <v>20</v>
      </c>
      <c r="K129" s="17" t="s">
        <v>274</v>
      </c>
      <c r="L129" s="17">
        <v>13.8</v>
      </c>
    </row>
    <row r="130" spans="2:12" x14ac:dyDescent="0.2">
      <c r="B130" s="20" t="s">
        <v>72</v>
      </c>
      <c r="C130" s="20" t="s">
        <v>69</v>
      </c>
      <c r="D130" s="20" t="s">
        <v>64</v>
      </c>
      <c r="E130" s="20" t="s">
        <v>73</v>
      </c>
      <c r="F130" s="20" t="s">
        <v>74</v>
      </c>
      <c r="K130" s="17" t="s">
        <v>275</v>
      </c>
      <c r="L130" s="17">
        <v>24</v>
      </c>
    </row>
    <row r="131" spans="2:12" x14ac:dyDescent="0.2">
      <c r="B131" s="20" t="s">
        <v>72</v>
      </c>
      <c r="C131" s="20" t="s">
        <v>70</v>
      </c>
      <c r="D131" s="20" t="s">
        <v>64</v>
      </c>
      <c r="E131" s="20" t="s">
        <v>73</v>
      </c>
      <c r="F131" s="20" t="s">
        <v>20</v>
      </c>
      <c r="K131" s="17" t="s">
        <v>275</v>
      </c>
      <c r="L131" s="17">
        <v>110</v>
      </c>
    </row>
    <row r="132" spans="2:12" x14ac:dyDescent="0.2">
      <c r="B132" s="20" t="s">
        <v>72</v>
      </c>
      <c r="C132" s="20" t="s">
        <v>70</v>
      </c>
      <c r="D132" s="20" t="s">
        <v>64</v>
      </c>
      <c r="E132" s="20" t="s">
        <v>73</v>
      </c>
      <c r="F132" s="20" t="s">
        <v>74</v>
      </c>
      <c r="K132" s="17" t="s">
        <v>276</v>
      </c>
      <c r="L132" s="17">
        <v>12</v>
      </c>
    </row>
    <row r="133" spans="2:12" x14ac:dyDescent="0.2">
      <c r="B133" s="20" t="s">
        <v>72</v>
      </c>
      <c r="C133" s="20" t="s">
        <v>70</v>
      </c>
      <c r="D133" s="20" t="s">
        <v>67</v>
      </c>
      <c r="E133" s="20" t="s">
        <v>73</v>
      </c>
      <c r="F133" s="20" t="s">
        <v>20</v>
      </c>
      <c r="K133" s="17" t="s">
        <v>276</v>
      </c>
      <c r="L133" s="17">
        <v>44</v>
      </c>
    </row>
    <row r="134" spans="2:12" x14ac:dyDescent="0.2">
      <c r="B134" s="20" t="s">
        <v>72</v>
      </c>
      <c r="C134" s="20" t="s">
        <v>70</v>
      </c>
      <c r="D134" s="20" t="s">
        <v>67</v>
      </c>
      <c r="E134" s="20" t="s">
        <v>73</v>
      </c>
      <c r="F134" s="20" t="s">
        <v>74</v>
      </c>
      <c r="K134" s="17" t="s">
        <v>277</v>
      </c>
      <c r="L134" s="17">
        <v>23</v>
      </c>
    </row>
    <row r="135" spans="2:12" x14ac:dyDescent="0.2">
      <c r="B135" s="20" t="s">
        <v>72</v>
      </c>
      <c r="C135" s="20" t="s">
        <v>70</v>
      </c>
      <c r="D135" s="20" t="s">
        <v>59</v>
      </c>
      <c r="E135" s="20" t="s">
        <v>73</v>
      </c>
      <c r="F135" s="20" t="s">
        <v>20</v>
      </c>
      <c r="K135" s="17" t="s">
        <v>277</v>
      </c>
      <c r="L135" s="17">
        <v>66</v>
      </c>
    </row>
    <row r="136" spans="2:12" x14ac:dyDescent="0.2">
      <c r="B136" s="20" t="s">
        <v>72</v>
      </c>
      <c r="C136" s="20" t="s">
        <v>70</v>
      </c>
      <c r="D136" s="20" t="s">
        <v>59</v>
      </c>
      <c r="E136" s="20" t="s">
        <v>73</v>
      </c>
      <c r="F136" s="20" t="s">
        <v>74</v>
      </c>
      <c r="K136" s="17" t="s">
        <v>277</v>
      </c>
      <c r="L136" s="17">
        <v>13.8</v>
      </c>
    </row>
    <row r="137" spans="2:12" x14ac:dyDescent="0.2">
      <c r="B137" s="20" t="s">
        <v>72</v>
      </c>
      <c r="C137" s="20" t="s">
        <v>71</v>
      </c>
      <c r="D137" s="20" t="s">
        <v>59</v>
      </c>
      <c r="E137" s="20" t="s">
        <v>73</v>
      </c>
      <c r="F137" s="20" t="s">
        <v>20</v>
      </c>
      <c r="K137" s="17" t="s">
        <v>278</v>
      </c>
      <c r="L137" s="17">
        <v>220</v>
      </c>
    </row>
    <row r="138" spans="2:12" x14ac:dyDescent="0.2">
      <c r="B138" s="20" t="s">
        <v>72</v>
      </c>
      <c r="C138" s="20" t="s">
        <v>71</v>
      </c>
      <c r="D138" s="20" t="s">
        <v>59</v>
      </c>
      <c r="E138" s="20" t="s">
        <v>73</v>
      </c>
      <c r="F138" s="20" t="s">
        <v>74</v>
      </c>
      <c r="K138" s="17" t="s">
        <v>280</v>
      </c>
      <c r="L138" s="17">
        <v>110</v>
      </c>
    </row>
    <row r="139" spans="2:12" x14ac:dyDescent="0.2">
      <c r="B139" s="20" t="s">
        <v>79</v>
      </c>
      <c r="C139" s="20" t="s">
        <v>54</v>
      </c>
      <c r="D139" s="20" t="s">
        <v>18</v>
      </c>
      <c r="E139" s="20" t="s">
        <v>80</v>
      </c>
      <c r="F139" s="20" t="s">
        <v>29</v>
      </c>
      <c r="K139" s="17" t="s">
        <v>279</v>
      </c>
      <c r="L139" s="17">
        <v>44</v>
      </c>
    </row>
    <row r="140" spans="2:12" x14ac:dyDescent="0.2">
      <c r="B140" s="20" t="s">
        <v>79</v>
      </c>
      <c r="C140" s="20" t="s">
        <v>54</v>
      </c>
      <c r="D140" s="20" t="s">
        <v>43</v>
      </c>
      <c r="E140" s="20" t="s">
        <v>80</v>
      </c>
      <c r="F140" s="20" t="s">
        <v>29</v>
      </c>
      <c r="K140" s="17" t="s">
        <v>281</v>
      </c>
      <c r="L140" s="17">
        <v>44</v>
      </c>
    </row>
    <row r="141" spans="2:12" x14ac:dyDescent="0.2">
      <c r="B141" s="20" t="s">
        <v>79</v>
      </c>
      <c r="C141" s="20" t="s">
        <v>54</v>
      </c>
      <c r="D141" s="20" t="s">
        <v>44</v>
      </c>
      <c r="E141" s="20" t="s">
        <v>80</v>
      </c>
      <c r="F141" s="20" t="s">
        <v>29</v>
      </c>
      <c r="K141" s="17" t="s">
        <v>282</v>
      </c>
      <c r="L141" s="17">
        <v>110</v>
      </c>
    </row>
    <row r="142" spans="2:12" x14ac:dyDescent="0.2">
      <c r="B142" s="20" t="s">
        <v>79</v>
      </c>
      <c r="C142" s="20" t="s">
        <v>54</v>
      </c>
      <c r="D142" s="20" t="s">
        <v>45</v>
      </c>
      <c r="E142" s="20" t="s">
        <v>80</v>
      </c>
      <c r="F142" s="20" t="s">
        <v>29</v>
      </c>
      <c r="K142" s="17" t="s">
        <v>283</v>
      </c>
      <c r="L142" s="17">
        <v>11</v>
      </c>
    </row>
    <row r="143" spans="2:12" x14ac:dyDescent="0.2">
      <c r="B143" s="20" t="s">
        <v>79</v>
      </c>
      <c r="C143" s="20" t="s">
        <v>54</v>
      </c>
      <c r="D143" s="20" t="s">
        <v>46</v>
      </c>
      <c r="E143" s="20" t="s">
        <v>80</v>
      </c>
      <c r="F143" s="20" t="s">
        <v>29</v>
      </c>
      <c r="K143" s="17" t="s">
        <v>284</v>
      </c>
      <c r="L143" s="17">
        <v>110</v>
      </c>
    </row>
    <row r="144" spans="2:12" x14ac:dyDescent="0.2">
      <c r="B144" s="20" t="s">
        <v>79</v>
      </c>
      <c r="C144" s="20" t="s">
        <v>54</v>
      </c>
      <c r="D144" s="20" t="s">
        <v>56</v>
      </c>
      <c r="E144" s="20" t="s">
        <v>80</v>
      </c>
      <c r="F144" s="20" t="s">
        <v>29</v>
      </c>
      <c r="K144" s="17" t="s">
        <v>284</v>
      </c>
      <c r="L144" s="17">
        <v>6.6</v>
      </c>
    </row>
    <row r="145" spans="2:12" x14ac:dyDescent="0.2">
      <c r="B145" s="20" t="s">
        <v>79</v>
      </c>
      <c r="C145" s="20" t="s">
        <v>54</v>
      </c>
      <c r="D145" s="20" t="s">
        <v>47</v>
      </c>
      <c r="E145" s="20" t="s">
        <v>80</v>
      </c>
      <c r="F145" s="20" t="s">
        <v>29</v>
      </c>
      <c r="K145" s="17" t="s">
        <v>285</v>
      </c>
      <c r="L145" s="17">
        <v>66</v>
      </c>
    </row>
    <row r="146" spans="2:12" x14ac:dyDescent="0.2">
      <c r="B146" s="20" t="s">
        <v>79</v>
      </c>
      <c r="C146" s="20" t="s">
        <v>54</v>
      </c>
      <c r="D146" s="20" t="s">
        <v>57</v>
      </c>
      <c r="E146" s="20" t="s">
        <v>80</v>
      </c>
      <c r="F146" s="20" t="s">
        <v>29</v>
      </c>
      <c r="K146" s="17" t="s">
        <v>286</v>
      </c>
      <c r="L146" s="17">
        <v>66</v>
      </c>
    </row>
    <row r="147" spans="2:12" x14ac:dyDescent="0.2">
      <c r="B147" s="20" t="s">
        <v>79</v>
      </c>
      <c r="C147" s="20" t="s">
        <v>54</v>
      </c>
      <c r="D147" s="20" t="s">
        <v>58</v>
      </c>
      <c r="E147" s="20" t="s">
        <v>80</v>
      </c>
      <c r="F147" s="20" t="s">
        <v>29</v>
      </c>
      <c r="K147" s="17" t="s">
        <v>287</v>
      </c>
      <c r="L147" s="17">
        <v>23</v>
      </c>
    </row>
    <row r="148" spans="2:12" x14ac:dyDescent="0.2">
      <c r="B148" s="20" t="s">
        <v>79</v>
      </c>
      <c r="C148" s="20" t="s">
        <v>54</v>
      </c>
      <c r="D148" s="20" t="s">
        <v>59</v>
      </c>
      <c r="E148" s="20" t="s">
        <v>80</v>
      </c>
      <c r="F148" s="20" t="s">
        <v>29</v>
      </c>
      <c r="K148" s="17" t="s">
        <v>287</v>
      </c>
      <c r="L148" s="17">
        <v>110</v>
      </c>
    </row>
    <row r="149" spans="2:12" x14ac:dyDescent="0.2">
      <c r="B149" s="20" t="s">
        <v>81</v>
      </c>
      <c r="C149" s="20" t="s">
        <v>52</v>
      </c>
      <c r="D149" s="20" t="s">
        <v>45</v>
      </c>
      <c r="E149" s="20" t="s">
        <v>73</v>
      </c>
      <c r="F149" s="20" t="s">
        <v>20</v>
      </c>
      <c r="K149" s="17" t="s">
        <v>287</v>
      </c>
      <c r="L149" s="17">
        <v>13.8</v>
      </c>
    </row>
    <row r="150" spans="2:12" x14ac:dyDescent="0.2">
      <c r="B150" s="20" t="s">
        <v>81</v>
      </c>
      <c r="C150" s="20" t="s">
        <v>54</v>
      </c>
      <c r="D150" s="20" t="s">
        <v>18</v>
      </c>
      <c r="E150" s="20" t="s">
        <v>75</v>
      </c>
      <c r="F150" s="20" t="s">
        <v>20</v>
      </c>
      <c r="K150" s="17" t="s">
        <v>288</v>
      </c>
      <c r="L150" s="17">
        <v>66</v>
      </c>
    </row>
    <row r="151" spans="2:12" x14ac:dyDescent="0.2">
      <c r="B151" s="20" t="s">
        <v>81</v>
      </c>
      <c r="C151" s="20" t="s">
        <v>54</v>
      </c>
      <c r="D151" s="20" t="s">
        <v>18</v>
      </c>
      <c r="E151" s="20" t="s">
        <v>75</v>
      </c>
      <c r="F151" s="20" t="s">
        <v>74</v>
      </c>
      <c r="K151" s="17" t="s">
        <v>288</v>
      </c>
      <c r="L151" s="17">
        <v>110</v>
      </c>
    </row>
    <row r="152" spans="2:12" x14ac:dyDescent="0.2">
      <c r="B152" s="20" t="s">
        <v>81</v>
      </c>
      <c r="C152" s="20" t="s">
        <v>54</v>
      </c>
      <c r="D152" s="20" t="s">
        <v>18</v>
      </c>
      <c r="E152" s="20" t="s">
        <v>55</v>
      </c>
      <c r="F152" s="20" t="s">
        <v>82</v>
      </c>
      <c r="K152" s="17" t="s">
        <v>289</v>
      </c>
      <c r="L152" s="17">
        <v>110</v>
      </c>
    </row>
    <row r="153" spans="2:12" x14ac:dyDescent="0.2">
      <c r="B153" s="20" t="s">
        <v>81</v>
      </c>
      <c r="C153" s="20" t="s">
        <v>54</v>
      </c>
      <c r="D153" s="20" t="s">
        <v>18</v>
      </c>
      <c r="E153" s="20" t="s">
        <v>80</v>
      </c>
      <c r="F153" s="20" t="s">
        <v>29</v>
      </c>
      <c r="K153" s="17" t="s">
        <v>289</v>
      </c>
      <c r="L153" s="17">
        <v>220</v>
      </c>
    </row>
    <row r="154" spans="2:12" x14ac:dyDescent="0.2">
      <c r="B154" s="20" t="s">
        <v>81</v>
      </c>
      <c r="C154" s="20" t="s">
        <v>54</v>
      </c>
      <c r="D154" s="20" t="s">
        <v>23</v>
      </c>
      <c r="E154" s="20" t="s">
        <v>75</v>
      </c>
      <c r="F154" s="20" t="s">
        <v>20</v>
      </c>
      <c r="K154" s="17" t="s">
        <v>290</v>
      </c>
      <c r="L154" s="17">
        <v>110</v>
      </c>
    </row>
    <row r="155" spans="2:12" x14ac:dyDescent="0.2">
      <c r="B155" s="20" t="s">
        <v>81</v>
      </c>
      <c r="C155" s="20" t="s">
        <v>54</v>
      </c>
      <c r="D155" s="20" t="s">
        <v>23</v>
      </c>
      <c r="E155" s="20" t="s">
        <v>75</v>
      </c>
      <c r="F155" s="20" t="s">
        <v>74</v>
      </c>
      <c r="K155" s="17" t="s">
        <v>291</v>
      </c>
      <c r="L155" s="17">
        <v>12</v>
      </c>
    </row>
    <row r="156" spans="2:12" x14ac:dyDescent="0.2">
      <c r="B156" s="20" t="s">
        <v>81</v>
      </c>
      <c r="C156" s="20" t="s">
        <v>54</v>
      </c>
      <c r="D156" s="20" t="s">
        <v>43</v>
      </c>
      <c r="E156" s="20" t="s">
        <v>55</v>
      </c>
      <c r="F156" s="20" t="s">
        <v>82</v>
      </c>
      <c r="K156" s="17" t="s">
        <v>291</v>
      </c>
      <c r="L156" s="17">
        <v>23</v>
      </c>
    </row>
    <row r="157" spans="2:12" x14ac:dyDescent="0.2">
      <c r="B157" s="20" t="s">
        <v>81</v>
      </c>
      <c r="C157" s="20" t="s">
        <v>54</v>
      </c>
      <c r="D157" s="20" t="s">
        <v>43</v>
      </c>
      <c r="E157" s="20" t="s">
        <v>80</v>
      </c>
      <c r="F157" s="20" t="s">
        <v>29</v>
      </c>
      <c r="K157" s="17" t="s">
        <v>291</v>
      </c>
      <c r="L157" s="17">
        <v>110</v>
      </c>
    </row>
    <row r="158" spans="2:12" x14ac:dyDescent="0.2">
      <c r="B158" s="20" t="s">
        <v>81</v>
      </c>
      <c r="C158" s="20" t="s">
        <v>54</v>
      </c>
      <c r="D158" s="20" t="s">
        <v>44</v>
      </c>
      <c r="E158" s="20" t="s">
        <v>55</v>
      </c>
      <c r="F158" s="20" t="s">
        <v>82</v>
      </c>
      <c r="K158" s="17" t="s">
        <v>292</v>
      </c>
      <c r="L158" s="17">
        <v>66</v>
      </c>
    </row>
    <row r="159" spans="2:12" x14ac:dyDescent="0.2">
      <c r="B159" s="20" t="s">
        <v>81</v>
      </c>
      <c r="C159" s="20" t="s">
        <v>54</v>
      </c>
      <c r="D159" s="20" t="s">
        <v>44</v>
      </c>
      <c r="E159" s="20" t="s">
        <v>80</v>
      </c>
      <c r="F159" s="20" t="s">
        <v>29</v>
      </c>
      <c r="K159" s="17" t="s">
        <v>292</v>
      </c>
      <c r="L159" s="17">
        <v>13.2</v>
      </c>
    </row>
    <row r="160" spans="2:12" x14ac:dyDescent="0.2">
      <c r="B160" s="20" t="s">
        <v>81</v>
      </c>
      <c r="C160" s="20" t="s">
        <v>54</v>
      </c>
      <c r="D160" s="20" t="s">
        <v>45</v>
      </c>
      <c r="E160" s="20" t="s">
        <v>55</v>
      </c>
      <c r="F160" s="20" t="s">
        <v>82</v>
      </c>
      <c r="K160" s="17" t="s">
        <v>293</v>
      </c>
      <c r="L160" s="17">
        <v>12</v>
      </c>
    </row>
    <row r="161" spans="2:13" x14ac:dyDescent="0.2">
      <c r="B161" s="20" t="s">
        <v>81</v>
      </c>
      <c r="C161" s="20" t="s">
        <v>54</v>
      </c>
      <c r="D161" s="20" t="s">
        <v>45</v>
      </c>
      <c r="E161" s="20" t="s">
        <v>80</v>
      </c>
      <c r="F161" s="20" t="s">
        <v>29</v>
      </c>
      <c r="K161" s="17" t="s">
        <v>293</v>
      </c>
      <c r="L161" s="17">
        <v>44</v>
      </c>
    </row>
    <row r="162" spans="2:13" x14ac:dyDescent="0.2">
      <c r="B162" s="20" t="s">
        <v>81</v>
      </c>
      <c r="C162" s="20" t="s">
        <v>54</v>
      </c>
      <c r="D162" s="20" t="s">
        <v>46</v>
      </c>
      <c r="E162" s="20" t="s">
        <v>55</v>
      </c>
      <c r="F162" s="20" t="s">
        <v>82</v>
      </c>
      <c r="K162" s="17" t="s">
        <v>293</v>
      </c>
      <c r="L162" s="17">
        <v>110</v>
      </c>
    </row>
    <row r="163" spans="2:13" x14ac:dyDescent="0.2">
      <c r="B163" s="20" t="s">
        <v>81</v>
      </c>
      <c r="C163" s="20" t="s">
        <v>54</v>
      </c>
      <c r="D163" s="20" t="s">
        <v>46</v>
      </c>
      <c r="E163" s="20" t="s">
        <v>80</v>
      </c>
      <c r="F163" s="20" t="s">
        <v>29</v>
      </c>
      <c r="K163" s="17" t="s">
        <v>294</v>
      </c>
      <c r="L163" s="17">
        <v>23</v>
      </c>
    </row>
    <row r="164" spans="2:13" x14ac:dyDescent="0.2">
      <c r="B164" s="20" t="s">
        <v>81</v>
      </c>
      <c r="C164" s="20" t="s">
        <v>54</v>
      </c>
      <c r="D164" s="20" t="s">
        <v>56</v>
      </c>
      <c r="E164" s="20" t="s">
        <v>55</v>
      </c>
      <c r="F164" s="20" t="s">
        <v>82</v>
      </c>
      <c r="K164" s="17" t="s">
        <v>294</v>
      </c>
      <c r="L164" s="17">
        <v>13.2</v>
      </c>
    </row>
    <row r="165" spans="2:13" x14ac:dyDescent="0.2">
      <c r="B165" s="20" t="s">
        <v>81</v>
      </c>
      <c r="C165" s="20" t="s">
        <v>54</v>
      </c>
      <c r="D165" s="20" t="s">
        <v>56</v>
      </c>
      <c r="E165" s="20" t="s">
        <v>80</v>
      </c>
      <c r="F165" s="20" t="s">
        <v>29</v>
      </c>
      <c r="K165" s="17" t="s">
        <v>295</v>
      </c>
      <c r="L165" s="17">
        <v>66</v>
      </c>
    </row>
    <row r="166" spans="2:13" x14ac:dyDescent="0.2">
      <c r="B166" s="20" t="s">
        <v>81</v>
      </c>
      <c r="C166" s="20" t="s">
        <v>54</v>
      </c>
      <c r="D166" s="20" t="s">
        <v>47</v>
      </c>
      <c r="E166" s="20" t="s">
        <v>55</v>
      </c>
      <c r="F166" s="20" t="s">
        <v>82</v>
      </c>
      <c r="K166" s="17" t="s">
        <v>295</v>
      </c>
      <c r="L166" s="17">
        <v>13.2</v>
      </c>
    </row>
    <row r="167" spans="2:13" x14ac:dyDescent="0.2">
      <c r="B167" s="20" t="s">
        <v>81</v>
      </c>
      <c r="C167" s="20" t="s">
        <v>54</v>
      </c>
      <c r="D167" s="20" t="s">
        <v>47</v>
      </c>
      <c r="E167" s="20" t="s">
        <v>80</v>
      </c>
      <c r="F167" s="20" t="s">
        <v>29</v>
      </c>
      <c r="K167" s="17" t="s">
        <v>295</v>
      </c>
      <c r="L167" s="17">
        <v>154</v>
      </c>
    </row>
    <row r="168" spans="2:13" x14ac:dyDescent="0.2">
      <c r="B168" s="20" t="s">
        <v>81</v>
      </c>
      <c r="C168" s="20" t="s">
        <v>54</v>
      </c>
      <c r="D168" s="20" t="s">
        <v>57</v>
      </c>
      <c r="E168" s="20" t="s">
        <v>55</v>
      </c>
      <c r="F168" s="20" t="s">
        <v>82</v>
      </c>
      <c r="K168" s="17" t="s">
        <v>295</v>
      </c>
      <c r="L168" s="17">
        <v>220</v>
      </c>
      <c r="M168" s="16" t="str">
        <f>+K168&amp;" "&amp;L168</f>
        <v>Charrua 220</v>
      </c>
    </row>
    <row r="169" spans="2:13" x14ac:dyDescent="0.2">
      <c r="B169" s="20" t="s">
        <v>81</v>
      </c>
      <c r="C169" s="20" t="s">
        <v>54</v>
      </c>
      <c r="D169" s="20" t="s">
        <v>57</v>
      </c>
      <c r="E169" s="20" t="s">
        <v>80</v>
      </c>
      <c r="F169" s="20" t="s">
        <v>29</v>
      </c>
      <c r="K169" s="17" t="s">
        <v>295</v>
      </c>
      <c r="L169" s="17">
        <v>500</v>
      </c>
    </row>
    <row r="170" spans="2:13" x14ac:dyDescent="0.2">
      <c r="B170" s="20" t="s">
        <v>81</v>
      </c>
      <c r="C170" s="20" t="s">
        <v>54</v>
      </c>
      <c r="D170" s="20" t="s">
        <v>58</v>
      </c>
      <c r="E170" s="20" t="s">
        <v>55</v>
      </c>
      <c r="F170" s="20" t="s">
        <v>82</v>
      </c>
      <c r="K170" s="17" t="s">
        <v>296</v>
      </c>
      <c r="L170" s="17">
        <v>110</v>
      </c>
    </row>
    <row r="171" spans="2:13" x14ac:dyDescent="0.2">
      <c r="B171" s="20" t="s">
        <v>81</v>
      </c>
      <c r="C171" s="20" t="s">
        <v>54</v>
      </c>
      <c r="D171" s="20" t="s">
        <v>58</v>
      </c>
      <c r="E171" s="20" t="s">
        <v>80</v>
      </c>
      <c r="F171" s="20" t="s">
        <v>29</v>
      </c>
      <c r="K171" s="17" t="s">
        <v>296</v>
      </c>
      <c r="L171" s="17">
        <v>220</v>
      </c>
    </row>
    <row r="172" spans="2:13" x14ac:dyDescent="0.2">
      <c r="B172" s="20" t="s">
        <v>81</v>
      </c>
      <c r="C172" s="20" t="s">
        <v>54</v>
      </c>
      <c r="D172" s="20" t="s">
        <v>59</v>
      </c>
      <c r="E172" s="20" t="s">
        <v>55</v>
      </c>
      <c r="F172" s="20" t="s">
        <v>82</v>
      </c>
      <c r="K172" s="17" t="s">
        <v>297</v>
      </c>
      <c r="L172" s="17">
        <v>66</v>
      </c>
    </row>
    <row r="173" spans="2:13" x14ac:dyDescent="0.2">
      <c r="B173" s="20" t="s">
        <v>81</v>
      </c>
      <c r="C173" s="20" t="s">
        <v>54</v>
      </c>
      <c r="D173" s="20" t="s">
        <v>59</v>
      </c>
      <c r="E173" s="20" t="s">
        <v>80</v>
      </c>
      <c r="F173" s="20" t="s">
        <v>29</v>
      </c>
      <c r="K173" s="17" t="s">
        <v>297</v>
      </c>
      <c r="L173" s="17">
        <v>6.6</v>
      </c>
    </row>
    <row r="174" spans="2:13" x14ac:dyDescent="0.2">
      <c r="B174" s="20" t="s">
        <v>81</v>
      </c>
      <c r="C174" s="20" t="s">
        <v>17</v>
      </c>
      <c r="D174" s="20" t="s">
        <v>18</v>
      </c>
      <c r="E174" s="20" t="s">
        <v>19</v>
      </c>
      <c r="F174" s="20" t="s">
        <v>20</v>
      </c>
      <c r="K174" s="17" t="s">
        <v>298</v>
      </c>
      <c r="L174" s="17">
        <v>15</v>
      </c>
    </row>
    <row r="175" spans="2:13" x14ac:dyDescent="0.2">
      <c r="B175" s="20" t="s">
        <v>81</v>
      </c>
      <c r="C175" s="20" t="s">
        <v>17</v>
      </c>
      <c r="D175" s="20" t="s">
        <v>18</v>
      </c>
      <c r="E175" s="20" t="s">
        <v>19</v>
      </c>
      <c r="F175" s="20" t="s">
        <v>21</v>
      </c>
      <c r="K175" s="17" t="s">
        <v>298</v>
      </c>
      <c r="L175" s="17">
        <v>66</v>
      </c>
    </row>
    <row r="176" spans="2:13" x14ac:dyDescent="0.2">
      <c r="B176" s="20" t="s">
        <v>81</v>
      </c>
      <c r="C176" s="20" t="s">
        <v>17</v>
      </c>
      <c r="D176" s="20" t="s">
        <v>18</v>
      </c>
      <c r="E176" s="20" t="s">
        <v>76</v>
      </c>
      <c r="F176" s="20" t="s">
        <v>20</v>
      </c>
      <c r="K176" s="17" t="s">
        <v>299</v>
      </c>
      <c r="L176" s="17">
        <v>15</v>
      </c>
    </row>
    <row r="177" spans="2:12" x14ac:dyDescent="0.2">
      <c r="B177" s="20" t="s">
        <v>81</v>
      </c>
      <c r="C177" s="20" t="s">
        <v>17</v>
      </c>
      <c r="D177" s="20" t="s">
        <v>18</v>
      </c>
      <c r="E177" s="20" t="s">
        <v>76</v>
      </c>
      <c r="F177" s="20" t="s">
        <v>77</v>
      </c>
      <c r="K177" s="17" t="s">
        <v>299</v>
      </c>
      <c r="L177" s="17">
        <v>66</v>
      </c>
    </row>
    <row r="178" spans="2:12" x14ac:dyDescent="0.2">
      <c r="B178" s="20" t="s">
        <v>81</v>
      </c>
      <c r="C178" s="20" t="s">
        <v>17</v>
      </c>
      <c r="D178" s="20" t="s">
        <v>23</v>
      </c>
      <c r="E178" s="20" t="s">
        <v>19</v>
      </c>
      <c r="F178" s="20" t="s">
        <v>20</v>
      </c>
      <c r="K178" s="17" t="s">
        <v>299</v>
      </c>
      <c r="L178" s="17">
        <v>13.2</v>
      </c>
    </row>
    <row r="179" spans="2:12" x14ac:dyDescent="0.2">
      <c r="B179" s="20" t="s">
        <v>81</v>
      </c>
      <c r="C179" s="20" t="s">
        <v>17</v>
      </c>
      <c r="D179" s="20" t="s">
        <v>23</v>
      </c>
      <c r="E179" s="20" t="s">
        <v>19</v>
      </c>
      <c r="F179" s="20" t="s">
        <v>21</v>
      </c>
      <c r="K179" s="17" t="s">
        <v>299</v>
      </c>
      <c r="L179" s="17">
        <v>154</v>
      </c>
    </row>
    <row r="180" spans="2:12" x14ac:dyDescent="0.2">
      <c r="B180" s="20" t="s">
        <v>81</v>
      </c>
      <c r="C180" s="20" t="s">
        <v>17</v>
      </c>
      <c r="D180" s="20" t="s">
        <v>23</v>
      </c>
      <c r="E180" s="20" t="s">
        <v>76</v>
      </c>
      <c r="F180" s="20" t="s">
        <v>20</v>
      </c>
      <c r="K180" s="17" t="s">
        <v>300</v>
      </c>
      <c r="L180" s="17">
        <v>110</v>
      </c>
    </row>
    <row r="181" spans="2:12" x14ac:dyDescent="0.2">
      <c r="B181" s="20" t="s">
        <v>81</v>
      </c>
      <c r="C181" s="20" t="s">
        <v>17</v>
      </c>
      <c r="D181" s="20" t="s">
        <v>23</v>
      </c>
      <c r="E181" s="20" t="s">
        <v>76</v>
      </c>
      <c r="F181" s="20" t="s">
        <v>77</v>
      </c>
      <c r="K181" s="17" t="s">
        <v>300</v>
      </c>
      <c r="L181" s="17">
        <v>220</v>
      </c>
    </row>
    <row r="182" spans="2:12" x14ac:dyDescent="0.2">
      <c r="B182" s="20" t="s">
        <v>81</v>
      </c>
      <c r="C182" s="20" t="s">
        <v>17</v>
      </c>
      <c r="D182" s="20" t="s">
        <v>24</v>
      </c>
      <c r="E182" s="20" t="s">
        <v>19</v>
      </c>
      <c r="F182" s="20" t="s">
        <v>20</v>
      </c>
      <c r="K182" s="17" t="s">
        <v>301</v>
      </c>
      <c r="L182" s="17">
        <v>15</v>
      </c>
    </row>
    <row r="183" spans="2:12" x14ac:dyDescent="0.2">
      <c r="B183" s="20" t="s">
        <v>81</v>
      </c>
      <c r="C183" s="20" t="s">
        <v>17</v>
      </c>
      <c r="D183" s="20" t="s">
        <v>24</v>
      </c>
      <c r="E183" s="20" t="s">
        <v>19</v>
      </c>
      <c r="F183" s="20" t="s">
        <v>21</v>
      </c>
      <c r="K183" s="17" t="s">
        <v>301</v>
      </c>
      <c r="L183" s="17">
        <v>66</v>
      </c>
    </row>
    <row r="184" spans="2:12" x14ac:dyDescent="0.2">
      <c r="B184" s="20" t="s">
        <v>81</v>
      </c>
      <c r="C184" s="20" t="s">
        <v>17</v>
      </c>
      <c r="D184" s="20" t="s">
        <v>24</v>
      </c>
      <c r="E184" s="20" t="s">
        <v>76</v>
      </c>
      <c r="F184" s="20" t="s">
        <v>20</v>
      </c>
      <c r="K184" s="17" t="s">
        <v>302</v>
      </c>
      <c r="L184" s="17">
        <v>15</v>
      </c>
    </row>
    <row r="185" spans="2:12" x14ac:dyDescent="0.2">
      <c r="B185" s="20" t="s">
        <v>81</v>
      </c>
      <c r="C185" s="20" t="s">
        <v>17</v>
      </c>
      <c r="D185" s="20" t="s">
        <v>24</v>
      </c>
      <c r="E185" s="20" t="s">
        <v>76</v>
      </c>
      <c r="F185" s="20" t="s">
        <v>77</v>
      </c>
      <c r="K185" s="17" t="s">
        <v>302</v>
      </c>
      <c r="L185" s="17">
        <v>66</v>
      </c>
    </row>
    <row r="186" spans="2:12" x14ac:dyDescent="0.2">
      <c r="B186" s="20" t="s">
        <v>81</v>
      </c>
      <c r="C186" s="20" t="s">
        <v>17</v>
      </c>
      <c r="D186" s="20" t="s">
        <v>25</v>
      </c>
      <c r="E186" s="20" t="s">
        <v>19</v>
      </c>
      <c r="F186" s="20" t="s">
        <v>20</v>
      </c>
      <c r="K186" s="17" t="s">
        <v>303</v>
      </c>
      <c r="L186" s="17">
        <v>110</v>
      </c>
    </row>
    <row r="187" spans="2:12" x14ac:dyDescent="0.2">
      <c r="B187" s="20" t="s">
        <v>81</v>
      </c>
      <c r="C187" s="20" t="s">
        <v>17</v>
      </c>
      <c r="D187" s="20" t="s">
        <v>25</v>
      </c>
      <c r="E187" s="20" t="s">
        <v>19</v>
      </c>
      <c r="F187" s="20" t="s">
        <v>21</v>
      </c>
      <c r="K187" s="17" t="s">
        <v>303</v>
      </c>
      <c r="L187" s="17">
        <v>220</v>
      </c>
    </row>
    <row r="188" spans="2:12" x14ac:dyDescent="0.2">
      <c r="B188" s="20" t="s">
        <v>81</v>
      </c>
      <c r="C188" s="20" t="s">
        <v>17</v>
      </c>
      <c r="D188" s="20" t="s">
        <v>25</v>
      </c>
      <c r="E188" s="20" t="s">
        <v>76</v>
      </c>
      <c r="F188" s="20" t="s">
        <v>20</v>
      </c>
      <c r="K188" s="17" t="s">
        <v>304</v>
      </c>
      <c r="L188" s="17">
        <v>66</v>
      </c>
    </row>
    <row r="189" spans="2:12" x14ac:dyDescent="0.2">
      <c r="B189" s="20" t="s">
        <v>81</v>
      </c>
      <c r="C189" s="20" t="s">
        <v>17</v>
      </c>
      <c r="D189" s="20" t="s">
        <v>25</v>
      </c>
      <c r="E189" s="20" t="s">
        <v>76</v>
      </c>
      <c r="F189" s="20" t="s">
        <v>77</v>
      </c>
      <c r="K189" s="17" t="s">
        <v>304</v>
      </c>
      <c r="L189" s="17">
        <v>13.2</v>
      </c>
    </row>
    <row r="190" spans="2:12" x14ac:dyDescent="0.2">
      <c r="B190" s="20" t="s">
        <v>81</v>
      </c>
      <c r="C190" s="20" t="s">
        <v>26</v>
      </c>
      <c r="D190" s="20" t="s">
        <v>23</v>
      </c>
      <c r="E190" s="20" t="s">
        <v>27</v>
      </c>
      <c r="F190" s="20" t="s">
        <v>20</v>
      </c>
      <c r="K190" s="17" t="s">
        <v>305</v>
      </c>
      <c r="L190" s="17">
        <v>66</v>
      </c>
    </row>
    <row r="191" spans="2:12" x14ac:dyDescent="0.2">
      <c r="B191" s="20" t="s">
        <v>81</v>
      </c>
      <c r="C191" s="20" t="s">
        <v>26</v>
      </c>
      <c r="D191" s="20" t="s">
        <v>23</v>
      </c>
      <c r="E191" s="20" t="s">
        <v>27</v>
      </c>
      <c r="F191" s="20" t="s">
        <v>21</v>
      </c>
      <c r="K191" s="17" t="s">
        <v>305</v>
      </c>
      <c r="L191" s="17">
        <v>13.2</v>
      </c>
    </row>
    <row r="192" spans="2:12" x14ac:dyDescent="0.2">
      <c r="B192" s="20" t="s">
        <v>81</v>
      </c>
      <c r="C192" s="20" t="s">
        <v>26</v>
      </c>
      <c r="D192" s="20" t="s">
        <v>23</v>
      </c>
      <c r="E192" s="20" t="s">
        <v>28</v>
      </c>
      <c r="F192" s="20" t="s">
        <v>29</v>
      </c>
      <c r="K192" s="17" t="s">
        <v>306</v>
      </c>
      <c r="L192" s="17">
        <v>24</v>
      </c>
    </row>
    <row r="193" spans="2:13" x14ac:dyDescent="0.2">
      <c r="B193" s="20" t="s">
        <v>81</v>
      </c>
      <c r="C193" s="20" t="s">
        <v>26</v>
      </c>
      <c r="D193" s="20" t="s">
        <v>24</v>
      </c>
      <c r="E193" s="20" t="s">
        <v>27</v>
      </c>
      <c r="F193" s="20" t="s">
        <v>20</v>
      </c>
      <c r="K193" s="17" t="s">
        <v>306</v>
      </c>
      <c r="L193" s="17">
        <v>13.8</v>
      </c>
    </row>
    <row r="194" spans="2:13" x14ac:dyDescent="0.2">
      <c r="B194" s="20" t="s">
        <v>81</v>
      </c>
      <c r="C194" s="20" t="s">
        <v>26</v>
      </c>
      <c r="D194" s="20" t="s">
        <v>24</v>
      </c>
      <c r="E194" s="20" t="s">
        <v>27</v>
      </c>
      <c r="F194" s="20" t="s">
        <v>21</v>
      </c>
      <c r="K194" s="17" t="s">
        <v>306</v>
      </c>
      <c r="L194" s="17">
        <v>220</v>
      </c>
    </row>
    <row r="195" spans="2:13" x14ac:dyDescent="0.2">
      <c r="B195" s="20" t="s">
        <v>81</v>
      </c>
      <c r="C195" s="20" t="s">
        <v>26</v>
      </c>
      <c r="D195" s="20" t="s">
        <v>24</v>
      </c>
      <c r="E195" s="20" t="s">
        <v>28</v>
      </c>
      <c r="F195" s="20" t="s">
        <v>29</v>
      </c>
      <c r="K195" s="17" t="s">
        <v>307</v>
      </c>
      <c r="L195" s="17">
        <v>110</v>
      </c>
    </row>
    <row r="196" spans="2:13" x14ac:dyDescent="0.2">
      <c r="B196" s="20" t="s">
        <v>81</v>
      </c>
      <c r="C196" s="20" t="s">
        <v>26</v>
      </c>
      <c r="D196" s="20" t="s">
        <v>25</v>
      </c>
      <c r="E196" s="20" t="s">
        <v>27</v>
      </c>
      <c r="F196" s="20" t="s">
        <v>20</v>
      </c>
      <c r="K196" s="17" t="s">
        <v>308</v>
      </c>
      <c r="L196" s="17">
        <v>23</v>
      </c>
    </row>
    <row r="197" spans="2:13" x14ac:dyDescent="0.2">
      <c r="B197" s="20" t="s">
        <v>81</v>
      </c>
      <c r="C197" s="20" t="s">
        <v>26</v>
      </c>
      <c r="D197" s="20" t="s">
        <v>25</v>
      </c>
      <c r="E197" s="20" t="s">
        <v>27</v>
      </c>
      <c r="F197" s="20" t="s">
        <v>21</v>
      </c>
      <c r="K197" s="17" t="s">
        <v>308</v>
      </c>
      <c r="L197" s="17">
        <v>110</v>
      </c>
    </row>
    <row r="198" spans="2:13" x14ac:dyDescent="0.2">
      <c r="B198" s="20" t="s">
        <v>81</v>
      </c>
      <c r="C198" s="20" t="s">
        <v>26</v>
      </c>
      <c r="D198" s="20" t="s">
        <v>25</v>
      </c>
      <c r="E198" s="20" t="s">
        <v>28</v>
      </c>
      <c r="F198" s="20" t="s">
        <v>29</v>
      </c>
      <c r="K198" s="17" t="s">
        <v>309</v>
      </c>
      <c r="L198" s="17">
        <v>15</v>
      </c>
    </row>
    <row r="199" spans="2:13" x14ac:dyDescent="0.2">
      <c r="B199" s="20" t="s">
        <v>81</v>
      </c>
      <c r="C199" s="20" t="s">
        <v>60</v>
      </c>
      <c r="D199" s="20" t="s">
        <v>58</v>
      </c>
      <c r="E199" s="20" t="s">
        <v>73</v>
      </c>
      <c r="F199" s="20" t="s">
        <v>20</v>
      </c>
      <c r="K199" s="17" t="s">
        <v>309</v>
      </c>
      <c r="L199" s="17">
        <v>66</v>
      </c>
    </row>
    <row r="200" spans="2:13" x14ac:dyDescent="0.2">
      <c r="B200" s="20" t="s">
        <v>81</v>
      </c>
      <c r="C200" s="20" t="s">
        <v>61</v>
      </c>
      <c r="D200" s="20" t="s">
        <v>43</v>
      </c>
      <c r="E200" s="20" t="s">
        <v>73</v>
      </c>
      <c r="F200" s="20" t="s">
        <v>20</v>
      </c>
      <c r="K200" s="17" t="s">
        <v>310</v>
      </c>
      <c r="L200" s="17">
        <v>6.3</v>
      </c>
    </row>
    <row r="201" spans="2:13" x14ac:dyDescent="0.2">
      <c r="B201" s="20" t="s">
        <v>81</v>
      </c>
      <c r="C201" s="20" t="s">
        <v>62</v>
      </c>
      <c r="D201" s="20" t="s">
        <v>43</v>
      </c>
      <c r="E201" s="20" t="s">
        <v>73</v>
      </c>
      <c r="F201" s="20" t="s">
        <v>20</v>
      </c>
      <c r="K201" s="17" t="s">
        <v>310</v>
      </c>
      <c r="L201" s="17">
        <v>66</v>
      </c>
    </row>
    <row r="202" spans="2:13" x14ac:dyDescent="0.2">
      <c r="B202" s="20" t="s">
        <v>81</v>
      </c>
      <c r="C202" s="20" t="s">
        <v>63</v>
      </c>
      <c r="D202" s="20" t="s">
        <v>64</v>
      </c>
      <c r="E202" s="20" t="s">
        <v>73</v>
      </c>
      <c r="F202" s="20" t="s">
        <v>20</v>
      </c>
      <c r="K202" s="17" t="s">
        <v>311</v>
      </c>
      <c r="L202" s="17">
        <v>110</v>
      </c>
    </row>
    <row r="203" spans="2:13" x14ac:dyDescent="0.2">
      <c r="B203" s="20" t="s">
        <v>81</v>
      </c>
      <c r="C203" s="20" t="s">
        <v>65</v>
      </c>
      <c r="D203" s="20" t="s">
        <v>43</v>
      </c>
      <c r="E203" s="20" t="s">
        <v>73</v>
      </c>
      <c r="F203" s="20" t="s">
        <v>20</v>
      </c>
      <c r="K203" s="17" t="s">
        <v>311</v>
      </c>
      <c r="L203" s="17">
        <v>13.2</v>
      </c>
    </row>
    <row r="204" spans="2:13" x14ac:dyDescent="0.2">
      <c r="B204" s="20" t="s">
        <v>81</v>
      </c>
      <c r="C204" s="20" t="s">
        <v>66</v>
      </c>
      <c r="D204" s="20" t="s">
        <v>67</v>
      </c>
      <c r="E204" s="20" t="s">
        <v>73</v>
      </c>
      <c r="F204" s="20" t="s">
        <v>20</v>
      </c>
      <c r="K204" s="17" t="s">
        <v>312</v>
      </c>
      <c r="L204" s="17">
        <v>154</v>
      </c>
    </row>
    <row r="205" spans="2:13" x14ac:dyDescent="0.2">
      <c r="B205" s="20" t="s">
        <v>81</v>
      </c>
      <c r="C205" s="20" t="s">
        <v>30</v>
      </c>
      <c r="D205" s="20" t="s">
        <v>25</v>
      </c>
      <c r="E205" s="20" t="s">
        <v>27</v>
      </c>
      <c r="F205" s="20" t="s">
        <v>20</v>
      </c>
      <c r="K205" s="17" t="s">
        <v>313</v>
      </c>
      <c r="L205" s="17">
        <v>220</v>
      </c>
      <c r="M205" s="16" t="str">
        <f>+K205&amp;" "&amp;L205</f>
        <v>Ciruelos 220</v>
      </c>
    </row>
    <row r="206" spans="2:13" x14ac:dyDescent="0.2">
      <c r="B206" s="20" t="s">
        <v>81</v>
      </c>
      <c r="C206" s="20" t="s">
        <v>30</v>
      </c>
      <c r="D206" s="20" t="s">
        <v>25</v>
      </c>
      <c r="E206" s="20" t="s">
        <v>27</v>
      </c>
      <c r="F206" s="20" t="s">
        <v>21</v>
      </c>
      <c r="K206" s="17" t="s">
        <v>314</v>
      </c>
      <c r="L206" s="17">
        <v>12</v>
      </c>
    </row>
    <row r="207" spans="2:13" x14ac:dyDescent="0.2">
      <c r="B207" s="20" t="s">
        <v>81</v>
      </c>
      <c r="C207" s="20" t="s">
        <v>30</v>
      </c>
      <c r="D207" s="20" t="s">
        <v>25</v>
      </c>
      <c r="E207" s="20" t="s">
        <v>28</v>
      </c>
      <c r="F207" s="20" t="s">
        <v>29</v>
      </c>
      <c r="K207" s="17" t="s">
        <v>314</v>
      </c>
      <c r="L207" s="17">
        <v>110</v>
      </c>
    </row>
    <row r="208" spans="2:13" x14ac:dyDescent="0.2">
      <c r="B208" s="20" t="s">
        <v>81</v>
      </c>
      <c r="C208" s="20" t="s">
        <v>31</v>
      </c>
      <c r="D208" s="20" t="s">
        <v>18</v>
      </c>
      <c r="E208" s="20" t="s">
        <v>19</v>
      </c>
      <c r="F208" s="20" t="s">
        <v>20</v>
      </c>
      <c r="K208" s="17" t="s">
        <v>315</v>
      </c>
      <c r="L208" s="17">
        <v>15</v>
      </c>
    </row>
    <row r="209" spans="2:12" x14ac:dyDescent="0.2">
      <c r="B209" s="20" t="s">
        <v>81</v>
      </c>
      <c r="C209" s="20" t="s">
        <v>31</v>
      </c>
      <c r="D209" s="20" t="s">
        <v>18</v>
      </c>
      <c r="E209" s="20" t="s">
        <v>19</v>
      </c>
      <c r="F209" s="20" t="s">
        <v>21</v>
      </c>
      <c r="K209" s="17" t="s">
        <v>315</v>
      </c>
      <c r="L209" s="17">
        <v>33</v>
      </c>
    </row>
    <row r="210" spans="2:12" x14ac:dyDescent="0.2">
      <c r="B210" s="20" t="s">
        <v>81</v>
      </c>
      <c r="C210" s="20" t="s">
        <v>31</v>
      </c>
      <c r="D210" s="20" t="s">
        <v>18</v>
      </c>
      <c r="E210" s="20" t="s">
        <v>76</v>
      </c>
      <c r="F210" s="20" t="s">
        <v>20</v>
      </c>
      <c r="K210" s="17" t="s">
        <v>315</v>
      </c>
      <c r="L210" s="17">
        <v>66</v>
      </c>
    </row>
    <row r="211" spans="2:12" x14ac:dyDescent="0.2">
      <c r="B211" s="20" t="s">
        <v>81</v>
      </c>
      <c r="C211" s="20" t="s">
        <v>31</v>
      </c>
      <c r="D211" s="20" t="s">
        <v>18</v>
      </c>
      <c r="E211" s="20" t="s">
        <v>76</v>
      </c>
      <c r="F211" s="20" t="s">
        <v>77</v>
      </c>
      <c r="K211" s="17" t="s">
        <v>315</v>
      </c>
      <c r="L211" s="17">
        <v>13.2</v>
      </c>
    </row>
    <row r="212" spans="2:12" x14ac:dyDescent="0.2">
      <c r="B212" s="20" t="s">
        <v>81</v>
      </c>
      <c r="C212" s="20" t="s">
        <v>32</v>
      </c>
      <c r="D212" s="20" t="s">
        <v>33</v>
      </c>
      <c r="E212" s="20" t="s">
        <v>83</v>
      </c>
      <c r="F212" s="20" t="s">
        <v>20</v>
      </c>
      <c r="K212" s="17" t="s">
        <v>316</v>
      </c>
      <c r="L212" s="17">
        <v>23</v>
      </c>
    </row>
    <row r="213" spans="2:12" x14ac:dyDescent="0.2">
      <c r="B213" s="20" t="s">
        <v>81</v>
      </c>
      <c r="C213" s="20" t="s">
        <v>955</v>
      </c>
      <c r="D213" s="20" t="s">
        <v>78</v>
      </c>
      <c r="E213" s="20" t="s">
        <v>73</v>
      </c>
      <c r="F213" s="20" t="s">
        <v>20</v>
      </c>
      <c r="K213" s="17" t="s">
        <v>316</v>
      </c>
      <c r="L213" s="17">
        <v>66</v>
      </c>
    </row>
    <row r="214" spans="2:12" x14ac:dyDescent="0.2">
      <c r="B214" s="20" t="s">
        <v>81</v>
      </c>
      <c r="C214" s="20" t="s">
        <v>36</v>
      </c>
      <c r="D214" s="20" t="s">
        <v>37</v>
      </c>
      <c r="E214" s="20" t="s">
        <v>83</v>
      </c>
      <c r="F214" s="20" t="s">
        <v>20</v>
      </c>
      <c r="K214" s="17" t="s">
        <v>316</v>
      </c>
      <c r="L214" s="17">
        <v>110</v>
      </c>
    </row>
    <row r="215" spans="2:12" x14ac:dyDescent="0.2">
      <c r="B215" s="20" t="s">
        <v>81</v>
      </c>
      <c r="C215" s="20" t="s">
        <v>36</v>
      </c>
      <c r="D215" s="20" t="s">
        <v>33</v>
      </c>
      <c r="E215" s="20" t="s">
        <v>83</v>
      </c>
      <c r="F215" s="20" t="s">
        <v>20</v>
      </c>
      <c r="K215" s="17" t="s">
        <v>317</v>
      </c>
      <c r="L215" s="17">
        <v>66</v>
      </c>
    </row>
    <row r="216" spans="2:12" x14ac:dyDescent="0.2">
      <c r="B216" s="20" t="s">
        <v>81</v>
      </c>
      <c r="C216" s="20" t="s">
        <v>36</v>
      </c>
      <c r="D216" s="20" t="s">
        <v>38</v>
      </c>
      <c r="E216" s="20" t="s">
        <v>83</v>
      </c>
      <c r="F216" s="20" t="s">
        <v>20</v>
      </c>
      <c r="K216" s="17" t="s">
        <v>317</v>
      </c>
      <c r="L216" s="17">
        <v>13.8</v>
      </c>
    </row>
    <row r="217" spans="2:12" x14ac:dyDescent="0.2">
      <c r="B217" s="20" t="s">
        <v>81</v>
      </c>
      <c r="C217" s="20" t="s">
        <v>39</v>
      </c>
      <c r="D217" s="20" t="s">
        <v>25</v>
      </c>
      <c r="E217" s="20" t="s">
        <v>28</v>
      </c>
      <c r="F217" s="20" t="s">
        <v>29</v>
      </c>
      <c r="K217" s="17" t="s">
        <v>317</v>
      </c>
      <c r="L217" s="17">
        <v>220</v>
      </c>
    </row>
    <row r="218" spans="2:12" x14ac:dyDescent="0.2">
      <c r="B218" s="20" t="s">
        <v>81</v>
      </c>
      <c r="C218" s="20" t="s">
        <v>40</v>
      </c>
      <c r="D218" s="20" t="s">
        <v>41</v>
      </c>
      <c r="E218" s="20" t="s">
        <v>83</v>
      </c>
      <c r="F218" s="20" t="s">
        <v>20</v>
      </c>
      <c r="K218" s="17" t="s">
        <v>318</v>
      </c>
      <c r="L218" s="17">
        <v>15</v>
      </c>
    </row>
    <row r="219" spans="2:12" x14ac:dyDescent="0.2">
      <c r="B219" s="20" t="s">
        <v>81</v>
      </c>
      <c r="C219" s="20" t="s">
        <v>40</v>
      </c>
      <c r="D219" s="20" t="s">
        <v>23</v>
      </c>
      <c r="E219" s="20" t="s">
        <v>83</v>
      </c>
      <c r="F219" s="20" t="s">
        <v>20</v>
      </c>
      <c r="K219" s="17" t="s">
        <v>318</v>
      </c>
      <c r="L219" s="17">
        <v>66</v>
      </c>
    </row>
    <row r="220" spans="2:12" x14ac:dyDescent="0.2">
      <c r="B220" s="20" t="s">
        <v>81</v>
      </c>
      <c r="C220" s="20" t="s">
        <v>40</v>
      </c>
      <c r="D220" s="20" t="s">
        <v>43</v>
      </c>
      <c r="E220" s="20" t="s">
        <v>83</v>
      </c>
      <c r="F220" s="20" t="s">
        <v>20</v>
      </c>
      <c r="K220" s="17" t="s">
        <v>319</v>
      </c>
      <c r="L220" s="17">
        <v>66</v>
      </c>
    </row>
    <row r="221" spans="2:12" x14ac:dyDescent="0.2">
      <c r="B221" s="20" t="s">
        <v>81</v>
      </c>
      <c r="C221" s="20" t="s">
        <v>40</v>
      </c>
      <c r="D221" s="20" t="s">
        <v>44</v>
      </c>
      <c r="E221" s="20" t="s">
        <v>83</v>
      </c>
      <c r="F221" s="20" t="s">
        <v>20</v>
      </c>
      <c r="K221" s="17" t="s">
        <v>319</v>
      </c>
      <c r="L221" s="17">
        <v>13.2</v>
      </c>
    </row>
    <row r="222" spans="2:12" x14ac:dyDescent="0.2">
      <c r="B222" s="20" t="s">
        <v>81</v>
      </c>
      <c r="C222" s="20" t="s">
        <v>40</v>
      </c>
      <c r="D222" s="20" t="s">
        <v>45</v>
      </c>
      <c r="E222" s="20" t="s">
        <v>83</v>
      </c>
      <c r="F222" s="20" t="s">
        <v>20</v>
      </c>
      <c r="K222" s="17" t="s">
        <v>320</v>
      </c>
      <c r="L222" s="17">
        <v>66</v>
      </c>
    </row>
    <row r="223" spans="2:12" x14ac:dyDescent="0.2">
      <c r="B223" s="20" t="s">
        <v>81</v>
      </c>
      <c r="C223" s="20" t="s">
        <v>40</v>
      </c>
      <c r="D223" s="20" t="s">
        <v>46</v>
      </c>
      <c r="E223" s="20" t="s">
        <v>83</v>
      </c>
      <c r="F223" s="20" t="s">
        <v>20</v>
      </c>
      <c r="K223" s="17" t="s">
        <v>320</v>
      </c>
      <c r="L223" s="17">
        <v>13.2</v>
      </c>
    </row>
    <row r="224" spans="2:12" x14ac:dyDescent="0.2">
      <c r="B224" s="20" t="s">
        <v>81</v>
      </c>
      <c r="C224" s="20" t="s">
        <v>40</v>
      </c>
      <c r="D224" s="20" t="s">
        <v>47</v>
      </c>
      <c r="E224" s="20" t="s">
        <v>83</v>
      </c>
      <c r="F224" s="20" t="s">
        <v>20</v>
      </c>
      <c r="K224" s="17" t="s">
        <v>321</v>
      </c>
      <c r="L224" s="17">
        <v>15</v>
      </c>
    </row>
    <row r="225" spans="2:12" x14ac:dyDescent="0.2">
      <c r="B225" s="20" t="s">
        <v>81</v>
      </c>
      <c r="C225" s="20" t="s">
        <v>48</v>
      </c>
      <c r="D225" s="20" t="s">
        <v>41</v>
      </c>
      <c r="E225" s="20" t="s">
        <v>83</v>
      </c>
      <c r="F225" s="20" t="s">
        <v>20</v>
      </c>
      <c r="K225" s="17" t="s">
        <v>321</v>
      </c>
      <c r="L225" s="17">
        <v>66</v>
      </c>
    </row>
    <row r="226" spans="2:12" x14ac:dyDescent="0.2">
      <c r="B226" s="20" t="s">
        <v>81</v>
      </c>
      <c r="C226" s="20" t="s">
        <v>48</v>
      </c>
      <c r="D226" s="20" t="s">
        <v>45</v>
      </c>
      <c r="E226" s="20" t="s">
        <v>83</v>
      </c>
      <c r="F226" s="20" t="s">
        <v>20</v>
      </c>
      <c r="K226" s="17" t="s">
        <v>322</v>
      </c>
      <c r="L226" s="17">
        <v>66</v>
      </c>
    </row>
    <row r="227" spans="2:12" x14ac:dyDescent="0.2">
      <c r="B227" s="20" t="s">
        <v>81</v>
      </c>
      <c r="C227" s="20" t="s">
        <v>48</v>
      </c>
      <c r="D227" s="20" t="s">
        <v>46</v>
      </c>
      <c r="E227" s="20" t="s">
        <v>83</v>
      </c>
      <c r="F227" s="20" t="s">
        <v>20</v>
      </c>
      <c r="K227" s="17" t="s">
        <v>322</v>
      </c>
      <c r="L227" s="17">
        <v>13.2</v>
      </c>
    </row>
    <row r="228" spans="2:12" x14ac:dyDescent="0.2">
      <c r="B228" s="20" t="s">
        <v>81</v>
      </c>
      <c r="C228" s="20" t="s">
        <v>68</v>
      </c>
      <c r="D228" s="20" t="s">
        <v>43</v>
      </c>
      <c r="E228" s="20" t="s">
        <v>73</v>
      </c>
      <c r="F228" s="20" t="s">
        <v>20</v>
      </c>
      <c r="K228" s="17" t="s">
        <v>323</v>
      </c>
      <c r="L228" s="17">
        <v>12</v>
      </c>
    </row>
    <row r="229" spans="2:12" x14ac:dyDescent="0.2">
      <c r="B229" s="20" t="s">
        <v>81</v>
      </c>
      <c r="C229" s="20" t="s">
        <v>68</v>
      </c>
      <c r="D229" s="20" t="s">
        <v>57</v>
      </c>
      <c r="E229" s="20" t="s">
        <v>73</v>
      </c>
      <c r="F229" s="20" t="s">
        <v>20</v>
      </c>
      <c r="K229" s="17" t="s">
        <v>323</v>
      </c>
      <c r="L229" s="17">
        <v>110</v>
      </c>
    </row>
    <row r="230" spans="2:12" x14ac:dyDescent="0.2">
      <c r="B230" s="20" t="s">
        <v>81</v>
      </c>
      <c r="C230" s="20" t="s">
        <v>68</v>
      </c>
      <c r="D230" s="20" t="s">
        <v>58</v>
      </c>
      <c r="E230" s="20" t="s">
        <v>73</v>
      </c>
      <c r="F230" s="20" t="s">
        <v>20</v>
      </c>
      <c r="K230" s="17" t="s">
        <v>324</v>
      </c>
      <c r="L230" s="17">
        <v>66</v>
      </c>
    </row>
    <row r="231" spans="2:12" x14ac:dyDescent="0.2">
      <c r="B231" s="20" t="s">
        <v>81</v>
      </c>
      <c r="C231" s="20" t="s">
        <v>49</v>
      </c>
      <c r="D231" s="20" t="s">
        <v>23</v>
      </c>
      <c r="E231" s="20" t="s">
        <v>28</v>
      </c>
      <c r="F231" s="20" t="s">
        <v>29</v>
      </c>
      <c r="K231" s="17" t="s">
        <v>324</v>
      </c>
      <c r="L231" s="17">
        <v>154</v>
      </c>
    </row>
    <row r="232" spans="2:12" x14ac:dyDescent="0.2">
      <c r="B232" s="20" t="s">
        <v>81</v>
      </c>
      <c r="C232" s="20" t="s">
        <v>49</v>
      </c>
      <c r="D232" s="20" t="s">
        <v>25</v>
      </c>
      <c r="E232" s="20" t="s">
        <v>27</v>
      </c>
      <c r="F232" s="20" t="s">
        <v>20</v>
      </c>
      <c r="K232" s="17" t="s">
        <v>324</v>
      </c>
      <c r="L232" s="17">
        <v>220</v>
      </c>
    </row>
    <row r="233" spans="2:12" x14ac:dyDescent="0.2">
      <c r="B233" s="20" t="s">
        <v>81</v>
      </c>
      <c r="C233" s="20" t="s">
        <v>954</v>
      </c>
      <c r="D233" s="20" t="s">
        <v>23</v>
      </c>
      <c r="E233" s="20" t="s">
        <v>27</v>
      </c>
      <c r="F233" s="20" t="s">
        <v>20</v>
      </c>
      <c r="K233" s="17" t="s">
        <v>325</v>
      </c>
      <c r="L233" s="17">
        <v>66</v>
      </c>
    </row>
    <row r="234" spans="2:12" x14ac:dyDescent="0.2">
      <c r="B234" s="20" t="s">
        <v>81</v>
      </c>
      <c r="C234" s="20" t="s">
        <v>49</v>
      </c>
      <c r="D234" s="20" t="s">
        <v>25</v>
      </c>
      <c r="E234" s="20" t="s">
        <v>27</v>
      </c>
      <c r="F234" s="20" t="s">
        <v>21</v>
      </c>
      <c r="K234" s="17" t="s">
        <v>326</v>
      </c>
      <c r="L234" s="17">
        <v>23</v>
      </c>
    </row>
    <row r="235" spans="2:12" x14ac:dyDescent="0.2">
      <c r="B235" s="20" t="s">
        <v>81</v>
      </c>
      <c r="C235" s="20" t="s">
        <v>49</v>
      </c>
      <c r="D235" s="20" t="s">
        <v>23</v>
      </c>
      <c r="E235" s="20" t="s">
        <v>27</v>
      </c>
      <c r="F235" s="20" t="s">
        <v>21</v>
      </c>
      <c r="K235" s="17" t="s">
        <v>327</v>
      </c>
      <c r="L235" s="17">
        <v>23</v>
      </c>
    </row>
    <row r="236" spans="2:12" x14ac:dyDescent="0.2">
      <c r="B236" s="20" t="s">
        <v>81</v>
      </c>
      <c r="C236" s="20" t="s">
        <v>49</v>
      </c>
      <c r="D236" s="20" t="s">
        <v>25</v>
      </c>
      <c r="E236" s="20" t="s">
        <v>28</v>
      </c>
      <c r="F236" s="20" t="s">
        <v>29</v>
      </c>
      <c r="K236" s="17" t="s">
        <v>328</v>
      </c>
      <c r="L236" s="17">
        <v>110</v>
      </c>
    </row>
    <row r="237" spans="2:12" x14ac:dyDescent="0.2">
      <c r="B237" s="20" t="s">
        <v>81</v>
      </c>
      <c r="C237" s="20" t="s">
        <v>69</v>
      </c>
      <c r="D237" s="20" t="s">
        <v>64</v>
      </c>
      <c r="E237" s="20" t="s">
        <v>73</v>
      </c>
      <c r="F237" s="20" t="s">
        <v>20</v>
      </c>
      <c r="K237" s="17" t="s">
        <v>328</v>
      </c>
      <c r="L237" s="17">
        <v>13.8</v>
      </c>
    </row>
    <row r="238" spans="2:12" x14ac:dyDescent="0.2">
      <c r="B238" s="20" t="s">
        <v>81</v>
      </c>
      <c r="C238" s="20" t="s">
        <v>50</v>
      </c>
      <c r="D238" s="20" t="s">
        <v>41</v>
      </c>
      <c r="E238" s="20" t="s">
        <v>27</v>
      </c>
      <c r="F238" s="20" t="s">
        <v>20</v>
      </c>
      <c r="K238" s="17" t="s">
        <v>329</v>
      </c>
      <c r="L238" s="17">
        <v>110</v>
      </c>
    </row>
    <row r="239" spans="2:12" x14ac:dyDescent="0.2">
      <c r="B239" s="20" t="s">
        <v>81</v>
      </c>
      <c r="C239" s="20" t="s">
        <v>50</v>
      </c>
      <c r="D239" s="20" t="s">
        <v>41</v>
      </c>
      <c r="E239" s="20" t="s">
        <v>27</v>
      </c>
      <c r="F239" s="20" t="s">
        <v>21</v>
      </c>
      <c r="K239" s="17" t="s">
        <v>330</v>
      </c>
      <c r="L239" s="17">
        <v>15</v>
      </c>
    </row>
    <row r="240" spans="2:12" x14ac:dyDescent="0.2">
      <c r="B240" s="20" t="s">
        <v>81</v>
      </c>
      <c r="C240" s="20" t="s">
        <v>50</v>
      </c>
      <c r="D240" s="20" t="s">
        <v>41</v>
      </c>
      <c r="E240" s="20" t="s">
        <v>28</v>
      </c>
      <c r="F240" s="20" t="s">
        <v>29</v>
      </c>
      <c r="K240" s="17" t="s">
        <v>330</v>
      </c>
      <c r="L240" s="17">
        <v>13.2</v>
      </c>
    </row>
    <row r="241" spans="2:12" x14ac:dyDescent="0.2">
      <c r="B241" s="20" t="s">
        <v>81</v>
      </c>
      <c r="C241" s="20" t="s">
        <v>50</v>
      </c>
      <c r="D241" s="20" t="s">
        <v>46</v>
      </c>
      <c r="E241" s="20" t="s">
        <v>27</v>
      </c>
      <c r="F241" s="20" t="s">
        <v>20</v>
      </c>
      <c r="K241" s="17" t="s">
        <v>330</v>
      </c>
      <c r="L241" s="17">
        <v>154</v>
      </c>
    </row>
    <row r="242" spans="2:12" x14ac:dyDescent="0.2">
      <c r="B242" s="20" t="s">
        <v>81</v>
      </c>
      <c r="C242" s="20" t="s">
        <v>50</v>
      </c>
      <c r="D242" s="20" t="s">
        <v>46</v>
      </c>
      <c r="E242" s="20" t="s">
        <v>27</v>
      </c>
      <c r="F242" s="20" t="s">
        <v>21</v>
      </c>
      <c r="K242" s="17" t="s">
        <v>331</v>
      </c>
      <c r="L242" s="17">
        <v>66</v>
      </c>
    </row>
    <row r="243" spans="2:12" x14ac:dyDescent="0.2">
      <c r="B243" s="20" t="s">
        <v>81</v>
      </c>
      <c r="C243" s="20" t="s">
        <v>50</v>
      </c>
      <c r="D243" s="20" t="s">
        <v>46</v>
      </c>
      <c r="E243" s="20" t="s">
        <v>28</v>
      </c>
      <c r="F243" s="20" t="s">
        <v>29</v>
      </c>
      <c r="K243" s="17" t="s">
        <v>332</v>
      </c>
      <c r="L243" s="17">
        <v>66</v>
      </c>
    </row>
    <row r="244" spans="2:12" x14ac:dyDescent="0.2">
      <c r="B244" s="20" t="s">
        <v>81</v>
      </c>
      <c r="C244" s="20" t="s">
        <v>51</v>
      </c>
      <c r="D244" s="20" t="s">
        <v>46</v>
      </c>
      <c r="E244" s="20" t="s">
        <v>27</v>
      </c>
      <c r="F244" s="20" t="s">
        <v>20</v>
      </c>
      <c r="K244" s="17" t="s">
        <v>332</v>
      </c>
      <c r="L244" s="17">
        <v>13.8</v>
      </c>
    </row>
    <row r="245" spans="2:12" x14ac:dyDescent="0.2">
      <c r="B245" s="20" t="s">
        <v>81</v>
      </c>
      <c r="C245" s="20" t="s">
        <v>51</v>
      </c>
      <c r="D245" s="20" t="s">
        <v>46</v>
      </c>
      <c r="E245" s="20" t="s">
        <v>27</v>
      </c>
      <c r="F245" s="20" t="s">
        <v>21</v>
      </c>
      <c r="K245" s="17" t="s">
        <v>333</v>
      </c>
      <c r="L245" s="17">
        <v>12</v>
      </c>
    </row>
    <row r="246" spans="2:12" x14ac:dyDescent="0.2">
      <c r="B246" s="20" t="s">
        <v>81</v>
      </c>
      <c r="C246" s="20" t="s">
        <v>51</v>
      </c>
      <c r="D246" s="20" t="s">
        <v>46</v>
      </c>
      <c r="E246" s="20" t="s">
        <v>28</v>
      </c>
      <c r="F246" s="20" t="s">
        <v>29</v>
      </c>
      <c r="K246" s="17" t="s">
        <v>333</v>
      </c>
      <c r="L246" s="17">
        <v>110</v>
      </c>
    </row>
    <row r="247" spans="2:12" x14ac:dyDescent="0.2">
      <c r="B247" s="20" t="s">
        <v>81</v>
      </c>
      <c r="C247" s="20" t="s">
        <v>70</v>
      </c>
      <c r="D247" s="20" t="s">
        <v>64</v>
      </c>
      <c r="E247" s="20" t="s">
        <v>73</v>
      </c>
      <c r="F247" s="20" t="s">
        <v>20</v>
      </c>
      <c r="K247" s="17" t="s">
        <v>334</v>
      </c>
      <c r="L247" s="17">
        <v>66</v>
      </c>
    </row>
    <row r="248" spans="2:12" x14ac:dyDescent="0.2">
      <c r="B248" s="20" t="s">
        <v>81</v>
      </c>
      <c r="C248" s="20" t="s">
        <v>70</v>
      </c>
      <c r="D248" s="20" t="s">
        <v>67</v>
      </c>
      <c r="E248" s="20" t="s">
        <v>73</v>
      </c>
      <c r="F248" s="20" t="s">
        <v>20</v>
      </c>
      <c r="K248" s="17" t="s">
        <v>334</v>
      </c>
      <c r="L248" s="17">
        <v>13.2</v>
      </c>
    </row>
    <row r="249" spans="2:12" x14ac:dyDescent="0.2">
      <c r="B249" s="20" t="s">
        <v>81</v>
      </c>
      <c r="C249" s="20" t="s">
        <v>70</v>
      </c>
      <c r="D249" s="20" t="s">
        <v>59</v>
      </c>
      <c r="E249" s="20" t="s">
        <v>73</v>
      </c>
      <c r="F249" s="20" t="s">
        <v>20</v>
      </c>
      <c r="K249" s="17" t="s">
        <v>335</v>
      </c>
      <c r="L249" s="17">
        <v>12</v>
      </c>
    </row>
    <row r="250" spans="2:12" x14ac:dyDescent="0.2">
      <c r="B250" s="20" t="s">
        <v>81</v>
      </c>
      <c r="C250" s="20" t="s">
        <v>71</v>
      </c>
      <c r="D250" s="20" t="s">
        <v>59</v>
      </c>
      <c r="E250" s="20" t="s">
        <v>73</v>
      </c>
      <c r="F250" s="20" t="s">
        <v>20</v>
      </c>
      <c r="K250" s="17" t="s">
        <v>335</v>
      </c>
      <c r="L250" s="17">
        <v>44</v>
      </c>
    </row>
    <row r="251" spans="2:12" x14ac:dyDescent="0.2">
      <c r="B251" s="20" t="s">
        <v>81</v>
      </c>
      <c r="C251" s="20" t="s">
        <v>69</v>
      </c>
      <c r="D251" s="20" t="s">
        <v>64</v>
      </c>
      <c r="E251" s="20" t="s">
        <v>854</v>
      </c>
      <c r="F251" s="20" t="s">
        <v>855</v>
      </c>
      <c r="K251" s="17" t="s">
        <v>336</v>
      </c>
      <c r="L251" s="17">
        <v>23</v>
      </c>
    </row>
    <row r="252" spans="2:12" x14ac:dyDescent="0.2">
      <c r="B252" s="20" t="s">
        <v>81</v>
      </c>
      <c r="C252" s="20" t="s">
        <v>70</v>
      </c>
      <c r="D252" s="20" t="s">
        <v>59</v>
      </c>
      <c r="E252" s="20" t="s">
        <v>854</v>
      </c>
      <c r="F252" s="20" t="s">
        <v>855</v>
      </c>
      <c r="K252" s="17" t="s">
        <v>336</v>
      </c>
      <c r="L252" s="17">
        <v>66</v>
      </c>
    </row>
    <row r="253" spans="2:12" x14ac:dyDescent="0.2">
      <c r="B253" s="20" t="s">
        <v>81</v>
      </c>
      <c r="C253" s="20" t="s">
        <v>70</v>
      </c>
      <c r="D253" s="20" t="s">
        <v>64</v>
      </c>
      <c r="E253" s="20" t="s">
        <v>854</v>
      </c>
      <c r="F253" s="20" t="s">
        <v>855</v>
      </c>
      <c r="K253" s="17" t="s">
        <v>336</v>
      </c>
      <c r="L253" s="17">
        <v>13.2</v>
      </c>
    </row>
    <row r="254" spans="2:12" x14ac:dyDescent="0.2">
      <c r="B254" s="20" t="s">
        <v>81</v>
      </c>
      <c r="C254" s="20" t="s">
        <v>70</v>
      </c>
      <c r="D254" s="20" t="s">
        <v>67</v>
      </c>
      <c r="E254" s="20" t="s">
        <v>854</v>
      </c>
      <c r="F254" s="20" t="s">
        <v>855</v>
      </c>
      <c r="K254" s="17" t="s">
        <v>337</v>
      </c>
      <c r="L254" s="17">
        <v>66</v>
      </c>
    </row>
    <row r="255" spans="2:12" x14ac:dyDescent="0.2">
      <c r="B255" s="20" t="s">
        <v>81</v>
      </c>
      <c r="C255" s="20" t="s">
        <v>68</v>
      </c>
      <c r="D255" s="20" t="s">
        <v>43</v>
      </c>
      <c r="E255" s="20" t="s">
        <v>854</v>
      </c>
      <c r="F255" s="20" t="s">
        <v>855</v>
      </c>
      <c r="K255" s="17" t="s">
        <v>337</v>
      </c>
      <c r="L255" s="17">
        <v>13.2</v>
      </c>
    </row>
    <row r="256" spans="2:12" x14ac:dyDescent="0.2">
      <c r="B256" s="20" t="s">
        <v>81</v>
      </c>
      <c r="C256" s="20" t="s">
        <v>68</v>
      </c>
      <c r="D256" s="20" t="s">
        <v>58</v>
      </c>
      <c r="E256" s="20" t="s">
        <v>854</v>
      </c>
      <c r="F256" s="20" t="s">
        <v>855</v>
      </c>
      <c r="K256" s="17" t="s">
        <v>338</v>
      </c>
      <c r="L256" s="17">
        <v>154</v>
      </c>
    </row>
    <row r="257" spans="2:13" x14ac:dyDescent="0.2">
      <c r="B257" s="20" t="s">
        <v>81</v>
      </c>
      <c r="C257" s="20" t="s">
        <v>52</v>
      </c>
      <c r="D257" s="20" t="s">
        <v>853</v>
      </c>
      <c r="E257" s="20" t="s">
        <v>854</v>
      </c>
      <c r="F257" s="20" t="s">
        <v>855</v>
      </c>
      <c r="K257" s="17" t="s">
        <v>339</v>
      </c>
      <c r="L257" s="17">
        <v>24</v>
      </c>
    </row>
    <row r="258" spans="2:13" x14ac:dyDescent="0.2">
      <c r="B258" s="20" t="s">
        <v>81</v>
      </c>
      <c r="C258" s="20" t="s">
        <v>61</v>
      </c>
      <c r="D258" s="20" t="s">
        <v>43</v>
      </c>
      <c r="E258" s="20" t="s">
        <v>854</v>
      </c>
      <c r="F258" s="20" t="s">
        <v>855</v>
      </c>
      <c r="K258" s="17" t="s">
        <v>339</v>
      </c>
      <c r="L258" s="17">
        <v>110</v>
      </c>
    </row>
    <row r="259" spans="2:13" x14ac:dyDescent="0.2">
      <c r="B259" s="20" t="s">
        <v>81</v>
      </c>
      <c r="C259" s="20" t="s">
        <v>62</v>
      </c>
      <c r="D259" s="20" t="s">
        <v>43</v>
      </c>
      <c r="E259" s="20" t="s">
        <v>854</v>
      </c>
      <c r="F259" s="20" t="s">
        <v>855</v>
      </c>
      <c r="K259" s="17" t="s">
        <v>340</v>
      </c>
      <c r="L259" s="17">
        <v>23</v>
      </c>
    </row>
    <row r="260" spans="2:13" x14ac:dyDescent="0.2">
      <c r="B260" s="20" t="s">
        <v>81</v>
      </c>
      <c r="C260" s="20" t="s">
        <v>60</v>
      </c>
      <c r="D260" s="20" t="s">
        <v>58</v>
      </c>
      <c r="E260" s="20" t="s">
        <v>854</v>
      </c>
      <c r="F260" s="20" t="s">
        <v>855</v>
      </c>
      <c r="K260" s="17" t="s">
        <v>340</v>
      </c>
      <c r="L260" s="17">
        <v>110</v>
      </c>
    </row>
    <row r="261" spans="2:13" x14ac:dyDescent="0.2">
      <c r="B261" s="20" t="s">
        <v>81</v>
      </c>
      <c r="C261" s="20" t="s">
        <v>71</v>
      </c>
      <c r="D261" s="20" t="s">
        <v>59</v>
      </c>
      <c r="E261" s="20" t="s">
        <v>854</v>
      </c>
      <c r="F261" s="20" t="s">
        <v>855</v>
      </c>
      <c r="K261" s="17" t="s">
        <v>340</v>
      </c>
      <c r="L261" s="17">
        <v>220</v>
      </c>
      <c r="M261" s="16" t="str">
        <f>+K261&amp;" "&amp;L261</f>
        <v>Diego de Almagro 220</v>
      </c>
    </row>
    <row r="262" spans="2:13" x14ac:dyDescent="0.2">
      <c r="B262" s="20" t="s">
        <v>81</v>
      </c>
      <c r="C262" s="20" t="s">
        <v>66</v>
      </c>
      <c r="D262" s="20" t="s">
        <v>67</v>
      </c>
      <c r="E262" s="20" t="s">
        <v>854</v>
      </c>
      <c r="F262" s="20" t="s">
        <v>855</v>
      </c>
      <c r="K262" s="17" t="s">
        <v>341</v>
      </c>
      <c r="L262" s="17">
        <v>66</v>
      </c>
    </row>
    <row r="263" spans="2:13" x14ac:dyDescent="0.2">
      <c r="B263" s="20" t="s">
        <v>81</v>
      </c>
      <c r="C263" s="20" t="s">
        <v>65</v>
      </c>
      <c r="D263" s="20" t="s">
        <v>43</v>
      </c>
      <c r="E263" s="20" t="s">
        <v>854</v>
      </c>
      <c r="F263" s="20" t="s">
        <v>855</v>
      </c>
      <c r="K263" s="17" t="s">
        <v>342</v>
      </c>
      <c r="L263" s="17">
        <v>23</v>
      </c>
    </row>
    <row r="264" spans="2:13" x14ac:dyDescent="0.2">
      <c r="B264" s="20" t="s">
        <v>81</v>
      </c>
      <c r="C264" s="20" t="s">
        <v>63</v>
      </c>
      <c r="D264" s="20" t="s">
        <v>64</v>
      </c>
      <c r="E264" s="20" t="s">
        <v>854</v>
      </c>
      <c r="F264" s="20" t="s">
        <v>855</v>
      </c>
      <c r="K264" s="17" t="s">
        <v>342</v>
      </c>
      <c r="L264" s="17">
        <v>110</v>
      </c>
    </row>
    <row r="265" spans="2:13" x14ac:dyDescent="0.2">
      <c r="B265" s="20" t="s">
        <v>84</v>
      </c>
      <c r="C265" s="20" t="s">
        <v>17</v>
      </c>
      <c r="D265" s="20" t="s">
        <v>18</v>
      </c>
      <c r="E265" s="20" t="s">
        <v>19</v>
      </c>
      <c r="F265" s="20" t="s">
        <v>20</v>
      </c>
      <c r="K265" s="17" t="s">
        <v>343</v>
      </c>
      <c r="L265" s="17">
        <v>23</v>
      </c>
    </row>
    <row r="266" spans="2:13" x14ac:dyDescent="0.2">
      <c r="B266" s="20" t="s">
        <v>84</v>
      </c>
      <c r="C266" s="20" t="s">
        <v>17</v>
      </c>
      <c r="D266" s="20" t="s">
        <v>23</v>
      </c>
      <c r="E266" s="20" t="s">
        <v>19</v>
      </c>
      <c r="F266" s="20" t="s">
        <v>20</v>
      </c>
      <c r="K266" s="17" t="s">
        <v>343</v>
      </c>
      <c r="L266" s="17">
        <v>66</v>
      </c>
    </row>
    <row r="267" spans="2:13" x14ac:dyDescent="0.2">
      <c r="B267" s="20" t="s">
        <v>84</v>
      </c>
      <c r="C267" s="20" t="s">
        <v>17</v>
      </c>
      <c r="D267" s="20" t="s">
        <v>24</v>
      </c>
      <c r="E267" s="20" t="s">
        <v>19</v>
      </c>
      <c r="F267" s="20" t="s">
        <v>20</v>
      </c>
      <c r="K267" s="17" t="s">
        <v>344</v>
      </c>
      <c r="L267" s="17">
        <v>15</v>
      </c>
    </row>
    <row r="268" spans="2:13" x14ac:dyDescent="0.2">
      <c r="B268" s="20" t="s">
        <v>84</v>
      </c>
      <c r="C268" s="20" t="s">
        <v>17</v>
      </c>
      <c r="D268" s="20" t="s">
        <v>25</v>
      </c>
      <c r="E268" s="20" t="s">
        <v>19</v>
      </c>
      <c r="F268" s="20" t="s">
        <v>20</v>
      </c>
      <c r="K268" s="17" t="s">
        <v>344</v>
      </c>
      <c r="L268" s="17">
        <v>66</v>
      </c>
    </row>
    <row r="269" spans="2:13" x14ac:dyDescent="0.2">
      <c r="B269" s="20" t="s">
        <v>84</v>
      </c>
      <c r="C269" s="20" t="s">
        <v>31</v>
      </c>
      <c r="D269" s="20" t="s">
        <v>18</v>
      </c>
      <c r="E269" s="20" t="s">
        <v>19</v>
      </c>
      <c r="F269" s="20" t="s">
        <v>20</v>
      </c>
      <c r="K269" s="17" t="s">
        <v>345</v>
      </c>
      <c r="L269" s="17">
        <v>13.8</v>
      </c>
    </row>
    <row r="270" spans="2:13" x14ac:dyDescent="0.2">
      <c r="B270" s="20" t="s">
        <v>85</v>
      </c>
      <c r="C270" s="20" t="s">
        <v>54</v>
      </c>
      <c r="D270" s="20" t="s">
        <v>18</v>
      </c>
      <c r="E270" s="20" t="s">
        <v>55</v>
      </c>
      <c r="F270" s="20" t="s">
        <v>29</v>
      </c>
      <c r="K270" s="17" t="s">
        <v>346</v>
      </c>
      <c r="L270" s="17">
        <v>15</v>
      </c>
    </row>
    <row r="271" spans="2:13" x14ac:dyDescent="0.2">
      <c r="B271" s="20" t="s">
        <v>85</v>
      </c>
      <c r="C271" s="20" t="s">
        <v>54</v>
      </c>
      <c r="D271" s="20" t="s">
        <v>18</v>
      </c>
      <c r="E271" s="20" t="s">
        <v>80</v>
      </c>
      <c r="F271" s="20" t="s">
        <v>29</v>
      </c>
      <c r="K271" s="17" t="s">
        <v>346</v>
      </c>
      <c r="L271" s="17">
        <v>23</v>
      </c>
    </row>
    <row r="272" spans="2:13" x14ac:dyDescent="0.2">
      <c r="B272" s="20" t="s">
        <v>85</v>
      </c>
      <c r="C272" s="20" t="s">
        <v>54</v>
      </c>
      <c r="D272" s="20" t="s">
        <v>43</v>
      </c>
      <c r="E272" s="20" t="s">
        <v>55</v>
      </c>
      <c r="F272" s="20" t="s">
        <v>29</v>
      </c>
      <c r="K272" s="17" t="s">
        <v>346</v>
      </c>
      <c r="L272" s="17">
        <v>66</v>
      </c>
    </row>
    <row r="273" spans="2:12" x14ac:dyDescent="0.2">
      <c r="B273" s="20" t="s">
        <v>85</v>
      </c>
      <c r="C273" s="20" t="s">
        <v>54</v>
      </c>
      <c r="D273" s="20" t="s">
        <v>43</v>
      </c>
      <c r="E273" s="20" t="s">
        <v>80</v>
      </c>
      <c r="F273" s="20" t="s">
        <v>29</v>
      </c>
      <c r="K273" s="17" t="s">
        <v>347</v>
      </c>
      <c r="L273" s="17">
        <v>110</v>
      </c>
    </row>
    <row r="274" spans="2:12" x14ac:dyDescent="0.2">
      <c r="B274" s="20" t="s">
        <v>85</v>
      </c>
      <c r="C274" s="20" t="s">
        <v>54</v>
      </c>
      <c r="D274" s="20" t="s">
        <v>44</v>
      </c>
      <c r="E274" s="20" t="s">
        <v>55</v>
      </c>
      <c r="F274" s="20" t="s">
        <v>29</v>
      </c>
      <c r="K274" s="17" t="s">
        <v>348</v>
      </c>
      <c r="L274" s="17">
        <v>110</v>
      </c>
    </row>
    <row r="275" spans="2:12" x14ac:dyDescent="0.2">
      <c r="B275" s="20" t="s">
        <v>85</v>
      </c>
      <c r="C275" s="20" t="s">
        <v>54</v>
      </c>
      <c r="D275" s="20" t="s">
        <v>44</v>
      </c>
      <c r="E275" s="20" t="s">
        <v>80</v>
      </c>
      <c r="F275" s="20" t="s">
        <v>29</v>
      </c>
      <c r="K275" s="17" t="s">
        <v>349</v>
      </c>
      <c r="L275" s="17">
        <v>23</v>
      </c>
    </row>
    <row r="276" spans="2:12" x14ac:dyDescent="0.2">
      <c r="B276" s="20" t="s">
        <v>85</v>
      </c>
      <c r="C276" s="20" t="s">
        <v>54</v>
      </c>
      <c r="D276" s="20" t="s">
        <v>45</v>
      </c>
      <c r="E276" s="20" t="s">
        <v>55</v>
      </c>
      <c r="F276" s="20" t="s">
        <v>29</v>
      </c>
      <c r="K276" s="17" t="s">
        <v>349</v>
      </c>
      <c r="L276" s="17">
        <v>24</v>
      </c>
    </row>
    <row r="277" spans="2:12" x14ac:dyDescent="0.2">
      <c r="B277" s="20" t="s">
        <v>85</v>
      </c>
      <c r="C277" s="20" t="s">
        <v>54</v>
      </c>
      <c r="D277" s="20" t="s">
        <v>45</v>
      </c>
      <c r="E277" s="20" t="s">
        <v>80</v>
      </c>
      <c r="F277" s="20" t="s">
        <v>29</v>
      </c>
      <c r="K277" s="17" t="s">
        <v>349</v>
      </c>
      <c r="L277" s="17">
        <v>66</v>
      </c>
    </row>
    <row r="278" spans="2:12" x14ac:dyDescent="0.2">
      <c r="B278" s="20" t="s">
        <v>85</v>
      </c>
      <c r="C278" s="20" t="s">
        <v>54</v>
      </c>
      <c r="D278" s="20" t="s">
        <v>46</v>
      </c>
      <c r="E278" s="20" t="s">
        <v>55</v>
      </c>
      <c r="F278" s="20" t="s">
        <v>29</v>
      </c>
      <c r="K278" s="17" t="s">
        <v>349</v>
      </c>
      <c r="L278" s="17">
        <v>110</v>
      </c>
    </row>
    <row r="279" spans="2:12" x14ac:dyDescent="0.2">
      <c r="B279" s="20" t="s">
        <v>85</v>
      </c>
      <c r="C279" s="20" t="s">
        <v>54</v>
      </c>
      <c r="D279" s="20" t="s">
        <v>46</v>
      </c>
      <c r="E279" s="20" t="s">
        <v>80</v>
      </c>
      <c r="F279" s="20" t="s">
        <v>29</v>
      </c>
      <c r="K279" s="17" t="s">
        <v>350</v>
      </c>
      <c r="L279" s="17">
        <v>66</v>
      </c>
    </row>
    <row r="280" spans="2:12" x14ac:dyDescent="0.2">
      <c r="B280" s="20" t="s">
        <v>85</v>
      </c>
      <c r="C280" s="20" t="s">
        <v>54</v>
      </c>
      <c r="D280" s="20" t="s">
        <v>56</v>
      </c>
      <c r="E280" s="20" t="s">
        <v>55</v>
      </c>
      <c r="F280" s="20" t="s">
        <v>29</v>
      </c>
      <c r="K280" s="17" t="s">
        <v>351</v>
      </c>
      <c r="L280" s="17">
        <v>66</v>
      </c>
    </row>
    <row r="281" spans="2:12" x14ac:dyDescent="0.2">
      <c r="B281" s="20" t="s">
        <v>85</v>
      </c>
      <c r="C281" s="20" t="s">
        <v>54</v>
      </c>
      <c r="D281" s="20" t="s">
        <v>56</v>
      </c>
      <c r="E281" s="20" t="s">
        <v>80</v>
      </c>
      <c r="F281" s="20" t="s">
        <v>29</v>
      </c>
      <c r="K281" s="17" t="s">
        <v>351</v>
      </c>
      <c r="L281" s="17">
        <v>13.2</v>
      </c>
    </row>
    <row r="282" spans="2:12" x14ac:dyDescent="0.2">
      <c r="B282" s="20" t="s">
        <v>85</v>
      </c>
      <c r="C282" s="20" t="s">
        <v>54</v>
      </c>
      <c r="D282" s="20" t="s">
        <v>47</v>
      </c>
      <c r="E282" s="20" t="s">
        <v>55</v>
      </c>
      <c r="F282" s="20" t="s">
        <v>29</v>
      </c>
      <c r="K282" s="17" t="s">
        <v>352</v>
      </c>
      <c r="L282" s="17">
        <v>23</v>
      </c>
    </row>
    <row r="283" spans="2:12" x14ac:dyDescent="0.2">
      <c r="B283" s="20" t="s">
        <v>85</v>
      </c>
      <c r="C283" s="20" t="s">
        <v>54</v>
      </c>
      <c r="D283" s="20" t="s">
        <v>47</v>
      </c>
      <c r="E283" s="20" t="s">
        <v>80</v>
      </c>
      <c r="F283" s="20" t="s">
        <v>29</v>
      </c>
      <c r="K283" s="17" t="s">
        <v>352</v>
      </c>
      <c r="L283" s="17">
        <v>220</v>
      </c>
    </row>
    <row r="284" spans="2:12" x14ac:dyDescent="0.2">
      <c r="B284" s="20" t="s">
        <v>85</v>
      </c>
      <c r="C284" s="20" t="s">
        <v>54</v>
      </c>
      <c r="D284" s="20" t="s">
        <v>57</v>
      </c>
      <c r="E284" s="20" t="s">
        <v>55</v>
      </c>
      <c r="F284" s="20" t="s">
        <v>29</v>
      </c>
      <c r="K284" s="17" t="s">
        <v>353</v>
      </c>
      <c r="L284" s="17">
        <v>15</v>
      </c>
    </row>
    <row r="285" spans="2:12" x14ac:dyDescent="0.2">
      <c r="B285" s="20" t="s">
        <v>85</v>
      </c>
      <c r="C285" s="20" t="s">
        <v>54</v>
      </c>
      <c r="D285" s="20" t="s">
        <v>57</v>
      </c>
      <c r="E285" s="20" t="s">
        <v>80</v>
      </c>
      <c r="F285" s="20" t="s">
        <v>29</v>
      </c>
      <c r="K285" s="17" t="s">
        <v>353</v>
      </c>
      <c r="L285" s="17">
        <v>23</v>
      </c>
    </row>
    <row r="286" spans="2:12" x14ac:dyDescent="0.2">
      <c r="B286" s="20" t="s">
        <v>85</v>
      </c>
      <c r="C286" s="20" t="s">
        <v>54</v>
      </c>
      <c r="D286" s="20" t="s">
        <v>58</v>
      </c>
      <c r="E286" s="20" t="s">
        <v>55</v>
      </c>
      <c r="F286" s="20" t="s">
        <v>29</v>
      </c>
      <c r="K286" s="17" t="s">
        <v>353</v>
      </c>
      <c r="L286" s="17">
        <v>66</v>
      </c>
    </row>
    <row r="287" spans="2:12" x14ac:dyDescent="0.2">
      <c r="B287" s="20" t="s">
        <v>85</v>
      </c>
      <c r="C287" s="20" t="s">
        <v>54</v>
      </c>
      <c r="D287" s="20" t="s">
        <v>58</v>
      </c>
      <c r="E287" s="20" t="s">
        <v>80</v>
      </c>
      <c r="F287" s="20" t="s">
        <v>29</v>
      </c>
      <c r="K287" s="17" t="s">
        <v>354</v>
      </c>
      <c r="L287" s="17">
        <v>23</v>
      </c>
    </row>
    <row r="288" spans="2:12" x14ac:dyDescent="0.2">
      <c r="B288" s="20" t="s">
        <v>85</v>
      </c>
      <c r="C288" s="20" t="s">
        <v>54</v>
      </c>
      <c r="D288" s="20" t="s">
        <v>59</v>
      </c>
      <c r="E288" s="20" t="s">
        <v>55</v>
      </c>
      <c r="F288" s="20" t="s">
        <v>29</v>
      </c>
      <c r="K288" s="17" t="s">
        <v>354</v>
      </c>
      <c r="L288" s="17">
        <v>220</v>
      </c>
    </row>
    <row r="289" spans="2:12" x14ac:dyDescent="0.2">
      <c r="B289" s="20" t="s">
        <v>85</v>
      </c>
      <c r="C289" s="20" t="s">
        <v>54</v>
      </c>
      <c r="D289" s="20" t="s">
        <v>59</v>
      </c>
      <c r="E289" s="20" t="s">
        <v>80</v>
      </c>
      <c r="F289" s="20" t="s">
        <v>29</v>
      </c>
      <c r="K289" s="17" t="s">
        <v>355</v>
      </c>
      <c r="L289" s="17">
        <v>12</v>
      </c>
    </row>
    <row r="290" spans="2:12" x14ac:dyDescent="0.2">
      <c r="B290" s="20" t="s">
        <v>86</v>
      </c>
      <c r="C290" s="20" t="s">
        <v>54</v>
      </c>
      <c r="D290" s="20" t="s">
        <v>18</v>
      </c>
      <c r="E290" s="20" t="s">
        <v>80</v>
      </c>
      <c r="F290" s="20" t="s">
        <v>29</v>
      </c>
      <c r="K290" s="17" t="s">
        <v>355</v>
      </c>
      <c r="L290" s="17">
        <v>44</v>
      </c>
    </row>
    <row r="291" spans="2:12" x14ac:dyDescent="0.2">
      <c r="B291" s="20" t="s">
        <v>86</v>
      </c>
      <c r="C291" s="20" t="s">
        <v>54</v>
      </c>
      <c r="D291" s="20" t="s">
        <v>43</v>
      </c>
      <c r="E291" s="20" t="s">
        <v>80</v>
      </c>
      <c r="F291" s="20" t="s">
        <v>29</v>
      </c>
      <c r="K291" s="17" t="s">
        <v>356</v>
      </c>
      <c r="L291" s="17">
        <v>66</v>
      </c>
    </row>
    <row r="292" spans="2:12" x14ac:dyDescent="0.2">
      <c r="B292" s="20" t="s">
        <v>86</v>
      </c>
      <c r="C292" s="20" t="s">
        <v>54</v>
      </c>
      <c r="D292" s="20" t="s">
        <v>44</v>
      </c>
      <c r="E292" s="20" t="s">
        <v>80</v>
      </c>
      <c r="F292" s="20" t="s">
        <v>29</v>
      </c>
      <c r="K292" s="17" t="s">
        <v>356</v>
      </c>
      <c r="L292" s="17">
        <v>13.2</v>
      </c>
    </row>
    <row r="293" spans="2:12" x14ac:dyDescent="0.2">
      <c r="B293" s="20" t="s">
        <v>86</v>
      </c>
      <c r="C293" s="20" t="s">
        <v>54</v>
      </c>
      <c r="D293" s="20" t="s">
        <v>45</v>
      </c>
      <c r="E293" s="20" t="s">
        <v>80</v>
      </c>
      <c r="F293" s="20" t="s">
        <v>29</v>
      </c>
      <c r="K293" s="17" t="s">
        <v>357</v>
      </c>
      <c r="L293" s="17">
        <v>66</v>
      </c>
    </row>
    <row r="294" spans="2:12" x14ac:dyDescent="0.2">
      <c r="B294" s="20" t="s">
        <v>86</v>
      </c>
      <c r="C294" s="20" t="s">
        <v>54</v>
      </c>
      <c r="D294" s="20" t="s">
        <v>46</v>
      </c>
      <c r="E294" s="20" t="s">
        <v>80</v>
      </c>
      <c r="F294" s="20" t="s">
        <v>29</v>
      </c>
      <c r="K294" s="17" t="s">
        <v>357</v>
      </c>
      <c r="L294" s="17">
        <v>13.2</v>
      </c>
    </row>
    <row r="295" spans="2:12" x14ac:dyDescent="0.2">
      <c r="B295" s="20" t="s">
        <v>86</v>
      </c>
      <c r="C295" s="20" t="s">
        <v>54</v>
      </c>
      <c r="D295" s="20" t="s">
        <v>56</v>
      </c>
      <c r="E295" s="20" t="s">
        <v>80</v>
      </c>
      <c r="F295" s="20" t="s">
        <v>29</v>
      </c>
      <c r="K295" s="17" t="s">
        <v>358</v>
      </c>
      <c r="L295" s="17">
        <v>23</v>
      </c>
    </row>
    <row r="296" spans="2:12" x14ac:dyDescent="0.2">
      <c r="B296" s="20" t="s">
        <v>86</v>
      </c>
      <c r="C296" s="20" t="s">
        <v>54</v>
      </c>
      <c r="D296" s="20" t="s">
        <v>47</v>
      </c>
      <c r="E296" s="20" t="s">
        <v>80</v>
      </c>
      <c r="F296" s="20" t="s">
        <v>29</v>
      </c>
      <c r="K296" s="17" t="s">
        <v>358</v>
      </c>
      <c r="L296" s="17">
        <v>66</v>
      </c>
    </row>
    <row r="297" spans="2:12" x14ac:dyDescent="0.2">
      <c r="B297" s="20" t="s">
        <v>86</v>
      </c>
      <c r="C297" s="20" t="s">
        <v>54</v>
      </c>
      <c r="D297" s="20" t="s">
        <v>57</v>
      </c>
      <c r="E297" s="20" t="s">
        <v>80</v>
      </c>
      <c r="F297" s="20" t="s">
        <v>29</v>
      </c>
      <c r="K297" s="17" t="s">
        <v>358</v>
      </c>
      <c r="L297" s="17">
        <v>110</v>
      </c>
    </row>
    <row r="298" spans="2:12" x14ac:dyDescent="0.2">
      <c r="B298" s="20" t="s">
        <v>86</v>
      </c>
      <c r="C298" s="20" t="s">
        <v>54</v>
      </c>
      <c r="D298" s="20" t="s">
        <v>58</v>
      </c>
      <c r="E298" s="20" t="s">
        <v>80</v>
      </c>
      <c r="F298" s="20" t="s">
        <v>29</v>
      </c>
      <c r="K298" s="17" t="s">
        <v>358</v>
      </c>
      <c r="L298" s="17">
        <v>13.2</v>
      </c>
    </row>
    <row r="299" spans="2:12" x14ac:dyDescent="0.2">
      <c r="B299" s="20" t="s">
        <v>86</v>
      </c>
      <c r="C299" s="20" t="s">
        <v>54</v>
      </c>
      <c r="D299" s="20" t="s">
        <v>59</v>
      </c>
      <c r="E299" s="20" t="s">
        <v>80</v>
      </c>
      <c r="F299" s="20" t="s">
        <v>29</v>
      </c>
      <c r="K299" s="17" t="s">
        <v>359</v>
      </c>
      <c r="L299" s="17">
        <v>23</v>
      </c>
    </row>
    <row r="300" spans="2:12" x14ac:dyDescent="0.2">
      <c r="B300" s="20" t="s">
        <v>956</v>
      </c>
      <c r="C300" s="20" t="s">
        <v>26</v>
      </c>
      <c r="D300" s="20" t="s">
        <v>25</v>
      </c>
      <c r="E300" s="20" t="s">
        <v>957</v>
      </c>
      <c r="F300" s="20" t="s">
        <v>958</v>
      </c>
      <c r="K300" s="17" t="s">
        <v>359</v>
      </c>
      <c r="L300" s="17">
        <v>66</v>
      </c>
    </row>
    <row r="301" spans="2:12" x14ac:dyDescent="0.2">
      <c r="B301" s="20" t="s">
        <v>956</v>
      </c>
      <c r="C301" s="20" t="s">
        <v>26</v>
      </c>
      <c r="D301" s="20" t="s">
        <v>24</v>
      </c>
      <c r="E301" s="20" t="s">
        <v>957</v>
      </c>
      <c r="F301" s="20" t="s">
        <v>958</v>
      </c>
      <c r="K301" s="17" t="s">
        <v>360</v>
      </c>
      <c r="L301" s="17">
        <v>23</v>
      </c>
    </row>
    <row r="302" spans="2:12" x14ac:dyDescent="0.2">
      <c r="B302" s="20" t="s">
        <v>956</v>
      </c>
      <c r="C302" s="20" t="s">
        <v>26</v>
      </c>
      <c r="D302" s="20" t="s">
        <v>23</v>
      </c>
      <c r="E302" s="20" t="s">
        <v>957</v>
      </c>
      <c r="F302" s="20" t="s">
        <v>958</v>
      </c>
      <c r="K302" s="17" t="s">
        <v>361</v>
      </c>
      <c r="L302" s="17">
        <v>110</v>
      </c>
    </row>
    <row r="303" spans="2:12" x14ac:dyDescent="0.2">
      <c r="B303" s="20" t="s">
        <v>956</v>
      </c>
      <c r="C303" s="20" t="s">
        <v>49</v>
      </c>
      <c r="D303" s="20" t="s">
        <v>25</v>
      </c>
      <c r="E303" s="20" t="s">
        <v>957</v>
      </c>
      <c r="F303" s="20" t="s">
        <v>958</v>
      </c>
      <c r="K303" s="17" t="s">
        <v>361</v>
      </c>
      <c r="L303" s="17">
        <v>220</v>
      </c>
    </row>
    <row r="304" spans="2:12" x14ac:dyDescent="0.2">
      <c r="B304" s="20" t="s">
        <v>956</v>
      </c>
      <c r="C304" s="20" t="s">
        <v>49</v>
      </c>
      <c r="D304" s="20" t="s">
        <v>23</v>
      </c>
      <c r="E304" s="20" t="s">
        <v>957</v>
      </c>
      <c r="F304" s="20" t="s">
        <v>958</v>
      </c>
      <c r="K304" s="17" t="s">
        <v>362</v>
      </c>
      <c r="L304" s="17">
        <v>12</v>
      </c>
    </row>
    <row r="305" spans="2:12" x14ac:dyDescent="0.2">
      <c r="B305" s="20" t="s">
        <v>956</v>
      </c>
      <c r="C305" s="20" t="s">
        <v>26</v>
      </c>
      <c r="D305" s="20" t="s">
        <v>25</v>
      </c>
      <c r="E305" s="20" t="s">
        <v>957</v>
      </c>
      <c r="F305" s="20" t="s">
        <v>958</v>
      </c>
      <c r="K305" s="17" t="s">
        <v>362</v>
      </c>
      <c r="L305" s="17">
        <v>110</v>
      </c>
    </row>
    <row r="306" spans="2:12" x14ac:dyDescent="0.2">
      <c r="B306" s="20" t="s">
        <v>956</v>
      </c>
      <c r="C306" s="20" t="s">
        <v>26</v>
      </c>
      <c r="D306" s="20" t="s">
        <v>24</v>
      </c>
      <c r="E306" s="20" t="s">
        <v>957</v>
      </c>
      <c r="F306" s="20" t="s">
        <v>958</v>
      </c>
      <c r="K306" s="17" t="s">
        <v>363</v>
      </c>
      <c r="L306" s="17">
        <v>66</v>
      </c>
    </row>
    <row r="307" spans="2:12" x14ac:dyDescent="0.2">
      <c r="B307" s="20" t="s">
        <v>956</v>
      </c>
      <c r="C307" s="20" t="s">
        <v>26</v>
      </c>
      <c r="D307" s="20" t="s">
        <v>23</v>
      </c>
      <c r="E307" s="20" t="s">
        <v>957</v>
      </c>
      <c r="F307" s="20" t="s">
        <v>958</v>
      </c>
      <c r="K307" s="17" t="s">
        <v>363</v>
      </c>
      <c r="L307" s="17">
        <v>13.2</v>
      </c>
    </row>
    <row r="308" spans="2:12" x14ac:dyDescent="0.2">
      <c r="B308" s="20" t="s">
        <v>956</v>
      </c>
      <c r="C308" s="20" t="s">
        <v>49</v>
      </c>
      <c r="D308" s="20" t="s">
        <v>25</v>
      </c>
      <c r="E308" s="20" t="s">
        <v>957</v>
      </c>
      <c r="F308" s="20" t="s">
        <v>958</v>
      </c>
      <c r="K308" s="17" t="s">
        <v>364</v>
      </c>
      <c r="L308" s="17">
        <v>220</v>
      </c>
    </row>
    <row r="309" spans="2:12" x14ac:dyDescent="0.2">
      <c r="B309" s="20" t="s">
        <v>956</v>
      </c>
      <c r="C309" s="20" t="s">
        <v>49</v>
      </c>
      <c r="D309" s="20" t="s">
        <v>23</v>
      </c>
      <c r="E309" s="20" t="s">
        <v>957</v>
      </c>
      <c r="F309" s="20" t="s">
        <v>958</v>
      </c>
      <c r="K309" s="17" t="s">
        <v>365</v>
      </c>
      <c r="L309" s="17">
        <v>66</v>
      </c>
    </row>
    <row r="310" spans="2:12" x14ac:dyDescent="0.2">
      <c r="B310" s="20" t="s">
        <v>959</v>
      </c>
      <c r="C310" s="20" t="s">
        <v>26</v>
      </c>
      <c r="D310" s="20" t="s">
        <v>25</v>
      </c>
      <c r="E310" s="20" t="s">
        <v>957</v>
      </c>
      <c r="F310" s="20" t="s">
        <v>958</v>
      </c>
      <c r="K310" s="17" t="s">
        <v>365</v>
      </c>
      <c r="L310" s="17">
        <v>12.5</v>
      </c>
    </row>
    <row r="311" spans="2:12" x14ac:dyDescent="0.2">
      <c r="B311" s="20" t="s">
        <v>959</v>
      </c>
      <c r="C311" s="20" t="s">
        <v>26</v>
      </c>
      <c r="D311" s="20" t="s">
        <v>24</v>
      </c>
      <c r="E311" s="20" t="s">
        <v>957</v>
      </c>
      <c r="F311" s="20" t="s">
        <v>958</v>
      </c>
      <c r="K311" s="17" t="s">
        <v>366</v>
      </c>
      <c r="L311" s="17">
        <v>66</v>
      </c>
    </row>
    <row r="312" spans="2:12" x14ac:dyDescent="0.2">
      <c r="B312" s="20" t="s">
        <v>959</v>
      </c>
      <c r="C312" s="20" t="s">
        <v>26</v>
      </c>
      <c r="D312" s="20" t="s">
        <v>23</v>
      </c>
      <c r="E312" s="20" t="s">
        <v>957</v>
      </c>
      <c r="F312" s="20" t="s">
        <v>958</v>
      </c>
      <c r="K312" s="17" t="s">
        <v>366</v>
      </c>
      <c r="L312" s="17">
        <v>13.8</v>
      </c>
    </row>
    <row r="313" spans="2:12" x14ac:dyDescent="0.2">
      <c r="B313" s="20" t="s">
        <v>959</v>
      </c>
      <c r="C313" s="20" t="s">
        <v>49</v>
      </c>
      <c r="D313" s="20" t="s">
        <v>25</v>
      </c>
      <c r="E313" s="20" t="s">
        <v>957</v>
      </c>
      <c r="F313" s="20" t="s">
        <v>958</v>
      </c>
      <c r="K313" s="17" t="s">
        <v>367</v>
      </c>
      <c r="L313" s="17">
        <v>110</v>
      </c>
    </row>
    <row r="314" spans="2:12" x14ac:dyDescent="0.2">
      <c r="B314" s="20" t="s">
        <v>959</v>
      </c>
      <c r="C314" s="20" t="s">
        <v>49</v>
      </c>
      <c r="D314" s="20" t="s">
        <v>23</v>
      </c>
      <c r="E314" s="20" t="s">
        <v>957</v>
      </c>
      <c r="F314" s="20" t="s">
        <v>958</v>
      </c>
      <c r="K314" s="17" t="s">
        <v>368</v>
      </c>
      <c r="L314" s="17">
        <v>66</v>
      </c>
    </row>
    <row r="315" spans="2:12" x14ac:dyDescent="0.2">
      <c r="B315" s="20" t="s">
        <v>959</v>
      </c>
      <c r="C315" s="20" t="s">
        <v>26</v>
      </c>
      <c r="D315" s="20" t="s">
        <v>25</v>
      </c>
      <c r="E315" s="20" t="s">
        <v>957</v>
      </c>
      <c r="F315" s="20" t="s">
        <v>958</v>
      </c>
      <c r="K315" s="17" t="s">
        <v>369</v>
      </c>
      <c r="L315" s="17">
        <v>12</v>
      </c>
    </row>
    <row r="316" spans="2:12" x14ac:dyDescent="0.2">
      <c r="B316" s="20" t="s">
        <v>959</v>
      </c>
      <c r="C316" s="20" t="s">
        <v>26</v>
      </c>
      <c r="D316" s="20" t="s">
        <v>24</v>
      </c>
      <c r="E316" s="20" t="s">
        <v>957</v>
      </c>
      <c r="F316" s="20" t="s">
        <v>958</v>
      </c>
      <c r="K316" s="17" t="s">
        <v>369</v>
      </c>
      <c r="L316" s="17">
        <v>44</v>
      </c>
    </row>
    <row r="317" spans="2:12" x14ac:dyDescent="0.2">
      <c r="B317" s="20" t="s">
        <v>959</v>
      </c>
      <c r="C317" s="20" t="s">
        <v>26</v>
      </c>
      <c r="D317" s="20" t="s">
        <v>23</v>
      </c>
      <c r="E317" s="20" t="s">
        <v>957</v>
      </c>
      <c r="F317" s="20" t="s">
        <v>958</v>
      </c>
      <c r="K317" s="17" t="s">
        <v>370</v>
      </c>
      <c r="L317" s="17">
        <v>15</v>
      </c>
    </row>
    <row r="318" spans="2:12" x14ac:dyDescent="0.2">
      <c r="B318" s="20" t="s">
        <v>959</v>
      </c>
      <c r="C318" s="20" t="s">
        <v>49</v>
      </c>
      <c r="D318" s="20" t="s">
        <v>25</v>
      </c>
      <c r="E318" s="20" t="s">
        <v>957</v>
      </c>
      <c r="F318" s="20" t="s">
        <v>958</v>
      </c>
      <c r="K318" s="17" t="s">
        <v>370</v>
      </c>
      <c r="L318" s="17">
        <v>66</v>
      </c>
    </row>
    <row r="319" spans="2:12" x14ac:dyDescent="0.2">
      <c r="B319" s="20" t="s">
        <v>959</v>
      </c>
      <c r="C319" s="20" t="s">
        <v>49</v>
      </c>
      <c r="D319" s="20" t="s">
        <v>23</v>
      </c>
      <c r="E319" s="20" t="s">
        <v>957</v>
      </c>
      <c r="F319" s="20" t="s">
        <v>958</v>
      </c>
      <c r="K319" s="17" t="s">
        <v>371</v>
      </c>
      <c r="L319" s="17">
        <v>66</v>
      </c>
    </row>
    <row r="320" spans="2:12" x14ac:dyDescent="0.2">
      <c r="B320" s="20" t="s">
        <v>81</v>
      </c>
      <c r="C320" s="20" t="s">
        <v>26</v>
      </c>
      <c r="D320" s="20" t="s">
        <v>25</v>
      </c>
      <c r="E320" s="20" t="s">
        <v>957</v>
      </c>
      <c r="F320" s="20" t="s">
        <v>958</v>
      </c>
      <c r="K320" s="17" t="s">
        <v>371</v>
      </c>
      <c r="L320" s="17">
        <v>110</v>
      </c>
    </row>
    <row r="321" spans="2:12" x14ac:dyDescent="0.2">
      <c r="B321" s="20" t="s">
        <v>81</v>
      </c>
      <c r="C321" s="20" t="s">
        <v>26</v>
      </c>
      <c r="D321" s="20" t="s">
        <v>24</v>
      </c>
      <c r="E321" s="20" t="s">
        <v>957</v>
      </c>
      <c r="F321" s="20" t="s">
        <v>958</v>
      </c>
      <c r="K321" s="17" t="s">
        <v>371</v>
      </c>
      <c r="L321" s="17">
        <v>220</v>
      </c>
    </row>
    <row r="322" spans="2:12" x14ac:dyDescent="0.2">
      <c r="B322" s="20" t="s">
        <v>81</v>
      </c>
      <c r="C322" s="20" t="s">
        <v>26</v>
      </c>
      <c r="D322" s="20" t="s">
        <v>23</v>
      </c>
      <c r="E322" s="20" t="s">
        <v>957</v>
      </c>
      <c r="F322" s="20" t="s">
        <v>958</v>
      </c>
      <c r="K322" s="17" t="s">
        <v>372</v>
      </c>
      <c r="L322" s="17">
        <v>66</v>
      </c>
    </row>
    <row r="323" spans="2:12" x14ac:dyDescent="0.2">
      <c r="B323" s="20" t="s">
        <v>81</v>
      </c>
      <c r="C323" s="20" t="s">
        <v>49</v>
      </c>
      <c r="D323" s="20" t="s">
        <v>25</v>
      </c>
      <c r="E323" s="20" t="s">
        <v>957</v>
      </c>
      <c r="F323" s="20" t="s">
        <v>958</v>
      </c>
      <c r="K323" s="17" t="s">
        <v>373</v>
      </c>
      <c r="L323" s="17">
        <v>15</v>
      </c>
    </row>
    <row r="324" spans="2:12" x14ac:dyDescent="0.2">
      <c r="B324" s="20" t="s">
        <v>81</v>
      </c>
      <c r="C324" s="20" t="s">
        <v>49</v>
      </c>
      <c r="D324" s="20" t="s">
        <v>23</v>
      </c>
      <c r="E324" s="20" t="s">
        <v>957</v>
      </c>
      <c r="F324" s="20" t="s">
        <v>958</v>
      </c>
      <c r="K324" s="17" t="s">
        <v>373</v>
      </c>
      <c r="L324" s="17">
        <v>66</v>
      </c>
    </row>
    <row r="325" spans="2:12" x14ac:dyDescent="0.2">
      <c r="B325" s="20" t="s">
        <v>81</v>
      </c>
      <c r="C325" s="20" t="s">
        <v>26</v>
      </c>
      <c r="D325" s="20" t="s">
        <v>25</v>
      </c>
      <c r="E325" s="20" t="s">
        <v>957</v>
      </c>
      <c r="F325" s="20" t="s">
        <v>958</v>
      </c>
      <c r="K325" s="17" t="s">
        <v>374</v>
      </c>
      <c r="L325" s="17">
        <v>110</v>
      </c>
    </row>
    <row r="326" spans="2:12" x14ac:dyDescent="0.2">
      <c r="B326" s="20" t="s">
        <v>81</v>
      </c>
      <c r="C326" s="20" t="s">
        <v>26</v>
      </c>
      <c r="D326" s="20" t="s">
        <v>24</v>
      </c>
      <c r="E326" s="20" t="s">
        <v>957</v>
      </c>
      <c r="F326" s="20" t="s">
        <v>958</v>
      </c>
      <c r="K326" s="17" t="s">
        <v>375</v>
      </c>
      <c r="L326" s="17">
        <v>44</v>
      </c>
    </row>
    <row r="327" spans="2:12" x14ac:dyDescent="0.2">
      <c r="B327" s="20" t="s">
        <v>81</v>
      </c>
      <c r="C327" s="20" t="s">
        <v>26</v>
      </c>
      <c r="D327" s="20" t="s">
        <v>23</v>
      </c>
      <c r="E327" s="20" t="s">
        <v>957</v>
      </c>
      <c r="F327" s="20" t="s">
        <v>958</v>
      </c>
      <c r="K327" s="17" t="s">
        <v>376</v>
      </c>
      <c r="L327" s="17">
        <v>44</v>
      </c>
    </row>
    <row r="328" spans="2:12" x14ac:dyDescent="0.2">
      <c r="B328" s="20" t="s">
        <v>81</v>
      </c>
      <c r="C328" s="20" t="s">
        <v>49</v>
      </c>
      <c r="D328" s="20" t="s">
        <v>25</v>
      </c>
      <c r="E328" s="20" t="s">
        <v>957</v>
      </c>
      <c r="F328" s="20" t="s">
        <v>958</v>
      </c>
      <c r="K328" s="17" t="s">
        <v>377</v>
      </c>
      <c r="L328" s="17">
        <v>12</v>
      </c>
    </row>
    <row r="329" spans="2:12" x14ac:dyDescent="0.2">
      <c r="B329" s="20" t="s">
        <v>81</v>
      </c>
      <c r="C329" s="20" t="s">
        <v>49</v>
      </c>
      <c r="D329" s="20" t="s">
        <v>23</v>
      </c>
      <c r="E329" s="20" t="s">
        <v>957</v>
      </c>
      <c r="F329" s="20" t="s">
        <v>958</v>
      </c>
      <c r="K329" s="17" t="s">
        <v>377</v>
      </c>
      <c r="L329" s="17">
        <v>44</v>
      </c>
    </row>
    <row r="330" spans="2:12" x14ac:dyDescent="0.2">
      <c r="B330" s="20" t="s">
        <v>16</v>
      </c>
      <c r="C330" s="20" t="s">
        <v>960</v>
      </c>
      <c r="D330" s="20" t="s">
        <v>23</v>
      </c>
      <c r="E330" s="20" t="s">
        <v>961</v>
      </c>
      <c r="F330" s="20" t="s">
        <v>29</v>
      </c>
      <c r="K330" s="17" t="s">
        <v>378</v>
      </c>
      <c r="L330" s="17">
        <v>12</v>
      </c>
    </row>
    <row r="331" spans="2:12" x14ac:dyDescent="0.2">
      <c r="B331" s="20" t="s">
        <v>16</v>
      </c>
      <c r="C331" s="20" t="s">
        <v>960</v>
      </c>
      <c r="D331" s="20" t="s">
        <v>18</v>
      </c>
      <c r="E331" s="20" t="s">
        <v>961</v>
      </c>
      <c r="F331" s="20" t="s">
        <v>29</v>
      </c>
      <c r="K331" s="17" t="s">
        <v>378</v>
      </c>
      <c r="L331" s="17">
        <v>110</v>
      </c>
    </row>
    <row r="332" spans="2:12" x14ac:dyDescent="0.2">
      <c r="B332" s="20" t="s">
        <v>16</v>
      </c>
      <c r="C332" s="20" t="s">
        <v>960</v>
      </c>
      <c r="D332" s="20" t="s">
        <v>43</v>
      </c>
      <c r="E332" s="20" t="s">
        <v>961</v>
      </c>
      <c r="F332" s="20" t="s">
        <v>29</v>
      </c>
      <c r="K332" s="17" t="s">
        <v>379</v>
      </c>
      <c r="L332" s="17">
        <v>154</v>
      </c>
    </row>
    <row r="333" spans="2:12" x14ac:dyDescent="0.2">
      <c r="B333" s="20" t="s">
        <v>16</v>
      </c>
      <c r="C333" s="20" t="s">
        <v>960</v>
      </c>
      <c r="D333" s="20" t="s">
        <v>853</v>
      </c>
      <c r="E333" s="20" t="s">
        <v>961</v>
      </c>
      <c r="F333" s="20" t="s">
        <v>29</v>
      </c>
      <c r="K333" s="17" t="s">
        <v>380</v>
      </c>
      <c r="L333" s="17">
        <v>24</v>
      </c>
    </row>
    <row r="334" spans="2:12" x14ac:dyDescent="0.2">
      <c r="B334" s="20" t="s">
        <v>16</v>
      </c>
      <c r="C334" s="20" t="s">
        <v>960</v>
      </c>
      <c r="D334" s="20" t="s">
        <v>58</v>
      </c>
      <c r="E334" s="20" t="s">
        <v>961</v>
      </c>
      <c r="F334" s="20" t="s">
        <v>29</v>
      </c>
      <c r="K334" s="17" t="s">
        <v>380</v>
      </c>
      <c r="L334" s="17">
        <v>66</v>
      </c>
    </row>
    <row r="335" spans="2:12" x14ac:dyDescent="0.2">
      <c r="B335" s="20" t="s">
        <v>16</v>
      </c>
      <c r="C335" s="20" t="s">
        <v>960</v>
      </c>
      <c r="D335" s="20" t="s">
        <v>23</v>
      </c>
      <c r="E335" s="20" t="s">
        <v>961</v>
      </c>
      <c r="F335" s="20" t="s">
        <v>29</v>
      </c>
      <c r="K335" s="17" t="s">
        <v>380</v>
      </c>
      <c r="L335" s="17">
        <v>13.2</v>
      </c>
    </row>
    <row r="336" spans="2:12" x14ac:dyDescent="0.2">
      <c r="B336" s="20" t="s">
        <v>16</v>
      </c>
      <c r="C336" s="20" t="s">
        <v>960</v>
      </c>
      <c r="D336" s="20" t="s">
        <v>18</v>
      </c>
      <c r="E336" s="20" t="s">
        <v>961</v>
      </c>
      <c r="F336" s="20" t="s">
        <v>29</v>
      </c>
      <c r="K336" s="17" t="s">
        <v>381</v>
      </c>
      <c r="L336" s="17">
        <v>12</v>
      </c>
    </row>
    <row r="337" spans="2:12" x14ac:dyDescent="0.2">
      <c r="B337" s="20" t="s">
        <v>16</v>
      </c>
      <c r="C337" s="20" t="s">
        <v>960</v>
      </c>
      <c r="D337" s="20" t="s">
        <v>43</v>
      </c>
      <c r="E337" s="20" t="s">
        <v>961</v>
      </c>
      <c r="F337" s="20" t="s">
        <v>29</v>
      </c>
      <c r="K337" s="17" t="s">
        <v>381</v>
      </c>
      <c r="L337" s="17">
        <v>110</v>
      </c>
    </row>
    <row r="338" spans="2:12" x14ac:dyDescent="0.2">
      <c r="B338" s="20" t="s">
        <v>16</v>
      </c>
      <c r="C338" s="20" t="s">
        <v>960</v>
      </c>
      <c r="D338" s="20" t="s">
        <v>853</v>
      </c>
      <c r="E338" s="20" t="s">
        <v>961</v>
      </c>
      <c r="F338" s="20" t="s">
        <v>29</v>
      </c>
      <c r="K338" s="17" t="s">
        <v>382</v>
      </c>
      <c r="L338" s="17">
        <v>15</v>
      </c>
    </row>
    <row r="339" spans="2:12" x14ac:dyDescent="0.2">
      <c r="B339" s="20" t="s">
        <v>16</v>
      </c>
      <c r="C339" s="20" t="s">
        <v>960</v>
      </c>
      <c r="D339" s="20" t="s">
        <v>58</v>
      </c>
      <c r="E339" s="20" t="s">
        <v>961</v>
      </c>
      <c r="F339" s="20" t="s">
        <v>29</v>
      </c>
      <c r="K339" s="17" t="s">
        <v>382</v>
      </c>
      <c r="L339" s="17">
        <v>66</v>
      </c>
    </row>
    <row r="340" spans="2:12" x14ac:dyDescent="0.2">
      <c r="B340" s="51"/>
      <c r="C340" s="51"/>
      <c r="D340" s="51"/>
      <c r="E340" s="51"/>
      <c r="F340" s="51"/>
      <c r="K340" s="17" t="s">
        <v>383</v>
      </c>
      <c r="L340" s="17">
        <v>220</v>
      </c>
    </row>
    <row r="341" spans="2:12" x14ac:dyDescent="0.2">
      <c r="K341" s="17" t="s">
        <v>384</v>
      </c>
      <c r="L341" s="17">
        <v>66</v>
      </c>
    </row>
    <row r="342" spans="2:12" x14ac:dyDescent="0.2">
      <c r="B342" s="18" t="s">
        <v>211</v>
      </c>
      <c r="K342" s="17" t="s">
        <v>384</v>
      </c>
      <c r="L342" s="17">
        <v>13.2</v>
      </c>
    </row>
    <row r="343" spans="2:12" ht="25.5" x14ac:dyDescent="0.2">
      <c r="B343" s="19" t="s">
        <v>11</v>
      </c>
      <c r="C343" s="19" t="s">
        <v>12</v>
      </c>
      <c r="D343" s="19" t="s">
        <v>13</v>
      </c>
      <c r="E343" s="19" t="s">
        <v>14</v>
      </c>
      <c r="F343" s="19" t="s">
        <v>15</v>
      </c>
      <c r="K343" s="17" t="s">
        <v>385</v>
      </c>
      <c r="L343" s="17">
        <v>66</v>
      </c>
    </row>
    <row r="344" spans="2:12" x14ac:dyDescent="0.2">
      <c r="B344" s="20" t="s">
        <v>866</v>
      </c>
      <c r="C344" s="20" t="s">
        <v>867</v>
      </c>
      <c r="D344" s="20" t="s">
        <v>868</v>
      </c>
      <c r="E344" s="20" t="s">
        <v>869</v>
      </c>
      <c r="F344" s="20" t="s">
        <v>29</v>
      </c>
      <c r="K344" s="17" t="s">
        <v>386</v>
      </c>
      <c r="L344" s="17">
        <v>23</v>
      </c>
    </row>
    <row r="345" spans="2:12" x14ac:dyDescent="0.2">
      <c r="B345" s="20" t="s">
        <v>866</v>
      </c>
      <c r="C345" s="20" t="s">
        <v>867</v>
      </c>
      <c r="D345" s="20" t="s">
        <v>870</v>
      </c>
      <c r="E345" s="20" t="s">
        <v>869</v>
      </c>
      <c r="F345" s="20" t="s">
        <v>29</v>
      </c>
      <c r="K345" s="17" t="s">
        <v>386</v>
      </c>
      <c r="L345" s="17">
        <v>110</v>
      </c>
    </row>
    <row r="346" spans="2:12" x14ac:dyDescent="0.2">
      <c r="B346" s="20" t="s">
        <v>866</v>
      </c>
      <c r="C346" s="20" t="s">
        <v>871</v>
      </c>
      <c r="D346" s="20" t="s">
        <v>872</v>
      </c>
      <c r="E346" s="20" t="s">
        <v>869</v>
      </c>
      <c r="F346" s="20" t="s">
        <v>29</v>
      </c>
      <c r="K346" s="17" t="s">
        <v>387</v>
      </c>
      <c r="L346" s="17">
        <v>66</v>
      </c>
    </row>
    <row r="347" spans="2:12" x14ac:dyDescent="0.2">
      <c r="B347" s="20" t="s">
        <v>866</v>
      </c>
      <c r="C347" s="20" t="s">
        <v>871</v>
      </c>
      <c r="D347" s="20" t="s">
        <v>873</v>
      </c>
      <c r="E347" s="20" t="s">
        <v>869</v>
      </c>
      <c r="F347" s="20" t="s">
        <v>29</v>
      </c>
      <c r="K347" s="17" t="s">
        <v>387</v>
      </c>
      <c r="L347" s="17">
        <v>13.2</v>
      </c>
    </row>
    <row r="348" spans="2:12" x14ac:dyDescent="0.2">
      <c r="B348" s="20" t="s">
        <v>866</v>
      </c>
      <c r="C348" s="20" t="s">
        <v>871</v>
      </c>
      <c r="D348" s="20" t="s">
        <v>874</v>
      </c>
      <c r="E348" s="20" t="s">
        <v>869</v>
      </c>
      <c r="F348" s="20" t="s">
        <v>29</v>
      </c>
      <c r="K348" s="17" t="s">
        <v>388</v>
      </c>
      <c r="L348" s="17">
        <v>220</v>
      </c>
    </row>
    <row r="349" spans="2:12" x14ac:dyDescent="0.2">
      <c r="B349" s="20" t="s">
        <v>866</v>
      </c>
      <c r="C349" s="20" t="s">
        <v>871</v>
      </c>
      <c r="D349" s="20" t="s">
        <v>875</v>
      </c>
      <c r="E349" s="20" t="s">
        <v>869</v>
      </c>
      <c r="F349" s="20" t="s">
        <v>29</v>
      </c>
      <c r="K349" s="17" t="s">
        <v>389</v>
      </c>
      <c r="L349" s="17">
        <v>15</v>
      </c>
    </row>
    <row r="350" spans="2:12" x14ac:dyDescent="0.2">
      <c r="B350" s="20" t="s">
        <v>866</v>
      </c>
      <c r="C350" s="20" t="s">
        <v>876</v>
      </c>
      <c r="D350" s="20" t="s">
        <v>877</v>
      </c>
      <c r="E350" s="20" t="s">
        <v>869</v>
      </c>
      <c r="F350" s="20" t="s">
        <v>29</v>
      </c>
      <c r="K350" s="17" t="s">
        <v>389</v>
      </c>
      <c r="L350" s="17">
        <v>66</v>
      </c>
    </row>
    <row r="351" spans="2:12" x14ac:dyDescent="0.2">
      <c r="B351" s="20" t="s">
        <v>866</v>
      </c>
      <c r="C351" s="20" t="s">
        <v>876</v>
      </c>
      <c r="D351" s="20" t="s">
        <v>878</v>
      </c>
      <c r="E351" s="20" t="s">
        <v>869</v>
      </c>
      <c r="F351" s="20" t="s">
        <v>29</v>
      </c>
      <c r="K351" s="17" t="s">
        <v>390</v>
      </c>
      <c r="L351" s="17">
        <v>13.8</v>
      </c>
    </row>
    <row r="352" spans="2:12" x14ac:dyDescent="0.2">
      <c r="B352" s="20" t="s">
        <v>866</v>
      </c>
      <c r="C352" s="20" t="s">
        <v>876</v>
      </c>
      <c r="D352" s="20" t="s">
        <v>879</v>
      </c>
      <c r="E352" s="20" t="s">
        <v>869</v>
      </c>
      <c r="F352" s="20" t="s">
        <v>29</v>
      </c>
      <c r="K352" s="17" t="s">
        <v>390</v>
      </c>
      <c r="L352" s="17">
        <v>154</v>
      </c>
    </row>
    <row r="353" spans="2:13" x14ac:dyDescent="0.2">
      <c r="B353" s="20" t="s">
        <v>866</v>
      </c>
      <c r="C353" s="20" t="s">
        <v>876</v>
      </c>
      <c r="D353" s="20" t="s">
        <v>880</v>
      </c>
      <c r="E353" s="20" t="s">
        <v>869</v>
      </c>
      <c r="F353" s="20" t="s">
        <v>29</v>
      </c>
      <c r="K353" s="17" t="s">
        <v>391</v>
      </c>
      <c r="L353" s="17">
        <v>66</v>
      </c>
    </row>
    <row r="354" spans="2:13" x14ac:dyDescent="0.2">
      <c r="B354" s="20" t="s">
        <v>866</v>
      </c>
      <c r="C354" s="20" t="s">
        <v>876</v>
      </c>
      <c r="D354" s="20" t="s">
        <v>881</v>
      </c>
      <c r="E354" s="20" t="s">
        <v>869</v>
      </c>
      <c r="F354" s="20" t="s">
        <v>29</v>
      </c>
      <c r="K354" s="17" t="s">
        <v>391</v>
      </c>
      <c r="L354" s="17">
        <v>13.2</v>
      </c>
    </row>
    <row r="355" spans="2:13" x14ac:dyDescent="0.2">
      <c r="B355" s="20" t="s">
        <v>866</v>
      </c>
      <c r="C355" s="20" t="s">
        <v>876</v>
      </c>
      <c r="D355" s="20" t="s">
        <v>882</v>
      </c>
      <c r="E355" s="20" t="s">
        <v>869</v>
      </c>
      <c r="F355" s="20" t="s">
        <v>29</v>
      </c>
      <c r="K355" s="17" t="s">
        <v>392</v>
      </c>
      <c r="L355" s="17">
        <v>154</v>
      </c>
    </row>
    <row r="356" spans="2:13" x14ac:dyDescent="0.2">
      <c r="B356" s="20" t="s">
        <v>866</v>
      </c>
      <c r="C356" s="20" t="s">
        <v>867</v>
      </c>
      <c r="D356" s="20" t="s">
        <v>868</v>
      </c>
      <c r="E356" s="20" t="s">
        <v>869</v>
      </c>
      <c r="F356" s="20" t="s">
        <v>29</v>
      </c>
      <c r="K356" s="17" t="s">
        <v>392</v>
      </c>
      <c r="L356" s="17">
        <v>220</v>
      </c>
      <c r="M356" s="16" t="str">
        <f>+K356&amp;" "&amp;L356</f>
        <v>Hualpen 220</v>
      </c>
    </row>
    <row r="357" spans="2:13" x14ac:dyDescent="0.2">
      <c r="B357" s="20" t="s">
        <v>866</v>
      </c>
      <c r="C357" s="20" t="s">
        <v>867</v>
      </c>
      <c r="D357" s="20" t="s">
        <v>870</v>
      </c>
      <c r="E357" s="20" t="s">
        <v>869</v>
      </c>
      <c r="F357" s="20" t="s">
        <v>29</v>
      </c>
      <c r="K357" s="17" t="s">
        <v>393</v>
      </c>
      <c r="L357" s="17">
        <v>33</v>
      </c>
    </row>
    <row r="358" spans="2:13" x14ac:dyDescent="0.2">
      <c r="B358" s="20" t="s">
        <v>866</v>
      </c>
      <c r="C358" s="20" t="s">
        <v>871</v>
      </c>
      <c r="D358" s="20" t="s">
        <v>872</v>
      </c>
      <c r="E358" s="20" t="s">
        <v>869</v>
      </c>
      <c r="F358" s="20" t="s">
        <v>29</v>
      </c>
      <c r="K358" s="17" t="s">
        <v>393</v>
      </c>
      <c r="L358" s="17">
        <v>13.2</v>
      </c>
    </row>
    <row r="359" spans="2:13" x14ac:dyDescent="0.2">
      <c r="B359" s="20" t="s">
        <v>866</v>
      </c>
      <c r="C359" s="20" t="s">
        <v>871</v>
      </c>
      <c r="D359" s="20" t="s">
        <v>873</v>
      </c>
      <c r="E359" s="20" t="s">
        <v>869</v>
      </c>
      <c r="F359" s="20" t="s">
        <v>29</v>
      </c>
      <c r="K359" s="17" t="s">
        <v>394</v>
      </c>
      <c r="L359" s="17">
        <v>110</v>
      </c>
    </row>
    <row r="360" spans="2:13" x14ac:dyDescent="0.2">
      <c r="B360" s="20" t="s">
        <v>866</v>
      </c>
      <c r="C360" s="20" t="s">
        <v>871</v>
      </c>
      <c r="D360" s="20" t="s">
        <v>874</v>
      </c>
      <c r="E360" s="20" t="s">
        <v>869</v>
      </c>
      <c r="F360" s="20" t="s">
        <v>29</v>
      </c>
      <c r="K360" s="17" t="s">
        <v>394</v>
      </c>
      <c r="L360" s="17">
        <v>13.8</v>
      </c>
    </row>
    <row r="361" spans="2:13" x14ac:dyDescent="0.2">
      <c r="B361" s="20" t="s">
        <v>866</v>
      </c>
      <c r="C361" s="20" t="s">
        <v>871</v>
      </c>
      <c r="D361" s="20" t="s">
        <v>875</v>
      </c>
      <c r="E361" s="20" t="s">
        <v>869</v>
      </c>
      <c r="F361" s="20" t="s">
        <v>29</v>
      </c>
      <c r="K361" s="17" t="s">
        <v>395</v>
      </c>
      <c r="L361" s="17">
        <v>23</v>
      </c>
    </row>
    <row r="362" spans="2:13" x14ac:dyDescent="0.2">
      <c r="B362" s="20" t="s">
        <v>866</v>
      </c>
      <c r="C362" s="20" t="s">
        <v>876</v>
      </c>
      <c r="D362" s="20" t="s">
        <v>877</v>
      </c>
      <c r="E362" s="20" t="s">
        <v>869</v>
      </c>
      <c r="F362" s="20" t="s">
        <v>29</v>
      </c>
      <c r="K362" s="17" t="s">
        <v>395</v>
      </c>
      <c r="L362" s="17">
        <v>66</v>
      </c>
    </row>
    <row r="363" spans="2:13" x14ac:dyDescent="0.2">
      <c r="B363" s="20" t="s">
        <v>866</v>
      </c>
      <c r="C363" s="20" t="s">
        <v>876</v>
      </c>
      <c r="D363" s="20" t="s">
        <v>878</v>
      </c>
      <c r="E363" s="20" t="s">
        <v>869</v>
      </c>
      <c r="F363" s="20" t="s">
        <v>29</v>
      </c>
      <c r="K363" s="17" t="s">
        <v>395</v>
      </c>
      <c r="L363" s="17">
        <v>110</v>
      </c>
    </row>
    <row r="364" spans="2:13" x14ac:dyDescent="0.2">
      <c r="B364" s="20" t="s">
        <v>866</v>
      </c>
      <c r="C364" s="20" t="s">
        <v>876</v>
      </c>
      <c r="D364" s="20" t="s">
        <v>879</v>
      </c>
      <c r="E364" s="20" t="s">
        <v>869</v>
      </c>
      <c r="F364" s="20" t="s">
        <v>29</v>
      </c>
      <c r="K364" s="17" t="s">
        <v>395</v>
      </c>
      <c r="L364" s="17">
        <v>13.2</v>
      </c>
    </row>
    <row r="365" spans="2:13" x14ac:dyDescent="0.2">
      <c r="B365" s="20" t="s">
        <v>866</v>
      </c>
      <c r="C365" s="20" t="s">
        <v>876</v>
      </c>
      <c r="D365" s="20" t="s">
        <v>880</v>
      </c>
      <c r="E365" s="20" t="s">
        <v>869</v>
      </c>
      <c r="F365" s="20" t="s">
        <v>29</v>
      </c>
      <c r="K365" s="17" t="s">
        <v>396</v>
      </c>
      <c r="L365" s="17">
        <v>23</v>
      </c>
    </row>
    <row r="366" spans="2:13" x14ac:dyDescent="0.2">
      <c r="B366" s="20" t="s">
        <v>866</v>
      </c>
      <c r="C366" s="20" t="s">
        <v>876</v>
      </c>
      <c r="D366" s="20" t="s">
        <v>881</v>
      </c>
      <c r="E366" s="20" t="s">
        <v>869</v>
      </c>
      <c r="F366" s="20" t="s">
        <v>29</v>
      </c>
      <c r="K366" s="17" t="s">
        <v>396</v>
      </c>
      <c r="L366" s="17">
        <v>66</v>
      </c>
    </row>
    <row r="367" spans="2:13" x14ac:dyDescent="0.2">
      <c r="B367" s="20" t="s">
        <v>866</v>
      </c>
      <c r="C367" s="20" t="s">
        <v>876</v>
      </c>
      <c r="D367" s="20" t="s">
        <v>882</v>
      </c>
      <c r="E367" s="20" t="s">
        <v>869</v>
      </c>
      <c r="F367" s="20" t="s">
        <v>29</v>
      </c>
      <c r="K367" s="17" t="s">
        <v>397</v>
      </c>
      <c r="L367" s="17">
        <v>23</v>
      </c>
    </row>
    <row r="368" spans="2:13" x14ac:dyDescent="0.2">
      <c r="K368" s="17" t="s">
        <v>397</v>
      </c>
      <c r="L368" s="17">
        <v>110</v>
      </c>
    </row>
    <row r="369" spans="11:13" x14ac:dyDescent="0.2">
      <c r="K369" s="17" t="s">
        <v>398</v>
      </c>
      <c r="L369" s="17">
        <v>23</v>
      </c>
    </row>
    <row r="370" spans="11:13" x14ac:dyDescent="0.2">
      <c r="K370" s="17" t="s">
        <v>398</v>
      </c>
      <c r="L370" s="17">
        <v>110</v>
      </c>
    </row>
    <row r="371" spans="11:13" x14ac:dyDescent="0.2">
      <c r="K371" s="17" t="s">
        <v>399</v>
      </c>
      <c r="L371" s="17">
        <v>15</v>
      </c>
    </row>
    <row r="372" spans="11:13" x14ac:dyDescent="0.2">
      <c r="K372" s="17" t="s">
        <v>399</v>
      </c>
      <c r="L372" s="17">
        <v>66</v>
      </c>
    </row>
    <row r="373" spans="11:13" x14ac:dyDescent="0.2">
      <c r="K373" s="17" t="s">
        <v>400</v>
      </c>
      <c r="L373" s="17">
        <v>220</v>
      </c>
    </row>
    <row r="374" spans="11:13" x14ac:dyDescent="0.2">
      <c r="K374" s="17" t="s">
        <v>401</v>
      </c>
      <c r="L374" s="17">
        <v>154</v>
      </c>
    </row>
    <row r="375" spans="11:13" x14ac:dyDescent="0.2">
      <c r="K375" s="17" t="s">
        <v>402</v>
      </c>
      <c r="L375" s="17">
        <v>12</v>
      </c>
    </row>
    <row r="376" spans="11:13" x14ac:dyDescent="0.2">
      <c r="K376" s="17" t="s">
        <v>402</v>
      </c>
      <c r="L376" s="17">
        <v>23</v>
      </c>
    </row>
    <row r="377" spans="11:13" x14ac:dyDescent="0.2">
      <c r="K377" s="17" t="s">
        <v>402</v>
      </c>
      <c r="L377" s="17">
        <v>66</v>
      </c>
    </row>
    <row r="378" spans="11:13" x14ac:dyDescent="0.2">
      <c r="K378" s="17" t="s">
        <v>403</v>
      </c>
      <c r="L378" s="17">
        <v>66</v>
      </c>
    </row>
    <row r="379" spans="11:13" x14ac:dyDescent="0.2">
      <c r="K379" s="17" t="s">
        <v>403</v>
      </c>
      <c r="L379" s="17">
        <v>13.2</v>
      </c>
    </row>
    <row r="380" spans="11:13" x14ac:dyDescent="0.2">
      <c r="K380" s="17" t="s">
        <v>403</v>
      </c>
      <c r="L380" s="17">
        <v>154</v>
      </c>
    </row>
    <row r="381" spans="11:13" x14ac:dyDescent="0.2">
      <c r="K381" s="17" t="s">
        <v>403</v>
      </c>
      <c r="L381" s="17">
        <v>220</v>
      </c>
      <c r="M381" s="16" t="str">
        <f>+K381&amp;" "&amp;L381</f>
        <v>Itahue 220</v>
      </c>
    </row>
    <row r="382" spans="11:13" x14ac:dyDescent="0.2">
      <c r="K382" s="17" t="s">
        <v>404</v>
      </c>
      <c r="L382" s="17">
        <v>12</v>
      </c>
    </row>
    <row r="383" spans="11:13" x14ac:dyDescent="0.2">
      <c r="K383" s="17" t="s">
        <v>404</v>
      </c>
      <c r="L383" s="17">
        <v>44</v>
      </c>
    </row>
    <row r="384" spans="11:13" x14ac:dyDescent="0.2">
      <c r="K384" s="17" t="s">
        <v>405</v>
      </c>
      <c r="L384" s="17">
        <v>110</v>
      </c>
    </row>
    <row r="385" spans="11:12" x14ac:dyDescent="0.2">
      <c r="K385" s="17" t="s">
        <v>406</v>
      </c>
      <c r="L385" s="17">
        <v>12</v>
      </c>
    </row>
    <row r="386" spans="11:12" x14ac:dyDescent="0.2">
      <c r="K386" s="17" t="s">
        <v>406</v>
      </c>
      <c r="L386" s="17">
        <v>44</v>
      </c>
    </row>
    <row r="387" spans="11:12" x14ac:dyDescent="0.2">
      <c r="K387" s="17" t="s">
        <v>406</v>
      </c>
      <c r="L387" s="17">
        <v>110</v>
      </c>
    </row>
    <row r="388" spans="11:12" x14ac:dyDescent="0.2">
      <c r="K388" s="17" t="s">
        <v>407</v>
      </c>
      <c r="L388" s="17">
        <v>12</v>
      </c>
    </row>
    <row r="389" spans="11:12" x14ac:dyDescent="0.2">
      <c r="K389" s="17" t="s">
        <v>407</v>
      </c>
      <c r="L389" s="17">
        <v>110</v>
      </c>
    </row>
    <row r="390" spans="11:12" x14ac:dyDescent="0.2">
      <c r="K390" s="17" t="s">
        <v>408</v>
      </c>
      <c r="L390" s="17">
        <v>6.6</v>
      </c>
    </row>
    <row r="391" spans="11:12" x14ac:dyDescent="0.2">
      <c r="K391" s="17" t="s">
        <v>408</v>
      </c>
      <c r="L391" s="17">
        <v>220</v>
      </c>
    </row>
    <row r="392" spans="11:12" x14ac:dyDescent="0.2">
      <c r="K392" s="17" t="s">
        <v>409</v>
      </c>
      <c r="L392" s="17">
        <v>12</v>
      </c>
    </row>
    <row r="393" spans="11:12" x14ac:dyDescent="0.2">
      <c r="K393" s="17" t="s">
        <v>409</v>
      </c>
      <c r="L393" s="17">
        <v>23</v>
      </c>
    </row>
    <row r="394" spans="11:12" x14ac:dyDescent="0.2">
      <c r="K394" s="17" t="s">
        <v>409</v>
      </c>
      <c r="L394" s="17">
        <v>110</v>
      </c>
    </row>
    <row r="395" spans="11:12" x14ac:dyDescent="0.2">
      <c r="K395" s="17" t="s">
        <v>410</v>
      </c>
      <c r="L395" s="17">
        <v>220</v>
      </c>
    </row>
    <row r="396" spans="11:12" x14ac:dyDescent="0.2">
      <c r="K396" s="17" t="s">
        <v>411</v>
      </c>
      <c r="L396" s="17">
        <v>66</v>
      </c>
    </row>
    <row r="397" spans="11:12" x14ac:dyDescent="0.2">
      <c r="K397" s="17" t="s">
        <v>411</v>
      </c>
      <c r="L397" s="17">
        <v>13.2</v>
      </c>
    </row>
    <row r="398" spans="11:12" x14ac:dyDescent="0.2">
      <c r="K398" s="17" t="s">
        <v>412</v>
      </c>
      <c r="L398" s="17">
        <v>110</v>
      </c>
    </row>
    <row r="399" spans="11:12" x14ac:dyDescent="0.2">
      <c r="K399" s="17" t="s">
        <v>412</v>
      </c>
      <c r="L399" s="17">
        <v>220</v>
      </c>
    </row>
    <row r="400" spans="11:12" x14ac:dyDescent="0.2">
      <c r="K400" s="17" t="s">
        <v>413</v>
      </c>
      <c r="L400" s="17">
        <v>66</v>
      </c>
    </row>
    <row r="401" spans="11:12" x14ac:dyDescent="0.2">
      <c r="K401" s="17" t="s">
        <v>413</v>
      </c>
      <c r="L401" s="17">
        <v>13.2</v>
      </c>
    </row>
    <row r="402" spans="11:12" x14ac:dyDescent="0.2">
      <c r="K402" s="17" t="s">
        <v>414</v>
      </c>
      <c r="L402" s="17">
        <v>23</v>
      </c>
    </row>
    <row r="403" spans="11:12" x14ac:dyDescent="0.2">
      <c r="K403" s="17" t="s">
        <v>415</v>
      </c>
      <c r="L403" s="17">
        <v>66</v>
      </c>
    </row>
    <row r="404" spans="11:12" x14ac:dyDescent="0.2">
      <c r="K404" s="17" t="s">
        <v>415</v>
      </c>
      <c r="L404" s="17">
        <v>13.2</v>
      </c>
    </row>
    <row r="405" spans="11:12" x14ac:dyDescent="0.2">
      <c r="K405" s="17" t="s">
        <v>416</v>
      </c>
      <c r="L405" s="17">
        <v>66</v>
      </c>
    </row>
    <row r="406" spans="11:12" x14ac:dyDescent="0.2">
      <c r="K406" s="17" t="s">
        <v>416</v>
      </c>
      <c r="L406" s="17">
        <v>13.8</v>
      </c>
    </row>
    <row r="407" spans="11:12" x14ac:dyDescent="0.2">
      <c r="K407" s="17" t="s">
        <v>417</v>
      </c>
      <c r="L407" s="17">
        <v>12</v>
      </c>
    </row>
    <row r="408" spans="11:12" x14ac:dyDescent="0.2">
      <c r="K408" s="17" t="s">
        <v>417</v>
      </c>
      <c r="L408" s="17">
        <v>110</v>
      </c>
    </row>
    <row r="409" spans="11:12" x14ac:dyDescent="0.2">
      <c r="K409" s="17" t="s">
        <v>418</v>
      </c>
      <c r="L409" s="17">
        <v>12</v>
      </c>
    </row>
    <row r="410" spans="11:12" x14ac:dyDescent="0.2">
      <c r="K410" s="17" t="s">
        <v>418</v>
      </c>
      <c r="L410" s="17">
        <v>110</v>
      </c>
    </row>
    <row r="411" spans="11:12" x14ac:dyDescent="0.2">
      <c r="K411" s="17" t="s">
        <v>419</v>
      </c>
      <c r="L411" s="17">
        <v>15</v>
      </c>
    </row>
    <row r="412" spans="11:12" x14ac:dyDescent="0.2">
      <c r="K412" s="17" t="s">
        <v>419</v>
      </c>
      <c r="L412" s="17">
        <v>66</v>
      </c>
    </row>
    <row r="413" spans="11:12" x14ac:dyDescent="0.2">
      <c r="K413" s="17" t="s">
        <v>420</v>
      </c>
      <c r="L413" s="17">
        <v>23</v>
      </c>
    </row>
    <row r="414" spans="11:12" x14ac:dyDescent="0.2">
      <c r="K414" s="17" t="s">
        <v>420</v>
      </c>
      <c r="L414" s="17">
        <v>66</v>
      </c>
    </row>
    <row r="415" spans="11:12" x14ac:dyDescent="0.2">
      <c r="K415" s="17" t="s">
        <v>420</v>
      </c>
      <c r="L415" s="17">
        <v>13.8</v>
      </c>
    </row>
    <row r="416" spans="11:12" x14ac:dyDescent="0.2">
      <c r="K416" s="17" t="s">
        <v>421</v>
      </c>
      <c r="L416" s="17">
        <v>23</v>
      </c>
    </row>
    <row r="417" spans="11:13" x14ac:dyDescent="0.2">
      <c r="K417" s="17" t="s">
        <v>422</v>
      </c>
      <c r="L417" s="17">
        <v>23</v>
      </c>
    </row>
    <row r="418" spans="11:13" x14ac:dyDescent="0.2">
      <c r="K418" s="17" t="s">
        <v>423</v>
      </c>
      <c r="L418" s="17">
        <v>23</v>
      </c>
    </row>
    <row r="419" spans="11:13" x14ac:dyDescent="0.2">
      <c r="K419" s="17" t="s">
        <v>423</v>
      </c>
      <c r="L419" s="17">
        <v>66</v>
      </c>
    </row>
    <row r="420" spans="11:13" x14ac:dyDescent="0.2">
      <c r="K420" s="17" t="s">
        <v>424</v>
      </c>
      <c r="L420" s="17">
        <v>12</v>
      </c>
    </row>
    <row r="421" spans="11:13" x14ac:dyDescent="0.2">
      <c r="K421" s="17" t="s">
        <v>424</v>
      </c>
      <c r="L421" s="17">
        <v>66</v>
      </c>
    </row>
    <row r="422" spans="11:13" x14ac:dyDescent="0.2">
      <c r="K422" s="17" t="s">
        <v>424</v>
      </c>
      <c r="L422" s="17">
        <v>110</v>
      </c>
    </row>
    <row r="423" spans="11:13" x14ac:dyDescent="0.2">
      <c r="K423" s="17" t="s">
        <v>425</v>
      </c>
      <c r="L423" s="17">
        <v>154</v>
      </c>
    </row>
    <row r="424" spans="11:13" x14ac:dyDescent="0.2">
      <c r="K424" s="17" t="s">
        <v>425</v>
      </c>
      <c r="L424" s="17">
        <v>220</v>
      </c>
      <c r="M424" s="16" t="str">
        <f>+K424&amp;" "&amp;L424</f>
        <v>Lagunilla 220</v>
      </c>
    </row>
    <row r="425" spans="11:13" x14ac:dyDescent="0.2">
      <c r="K425" s="17" t="s">
        <v>426</v>
      </c>
      <c r="L425" s="17">
        <v>66</v>
      </c>
    </row>
    <row r="426" spans="11:13" x14ac:dyDescent="0.2">
      <c r="K426" s="17" t="s">
        <v>426</v>
      </c>
      <c r="L426" s="17">
        <v>13.8</v>
      </c>
    </row>
    <row r="427" spans="11:13" x14ac:dyDescent="0.2">
      <c r="K427" s="17" t="s">
        <v>427</v>
      </c>
      <c r="L427" s="17">
        <v>220</v>
      </c>
    </row>
    <row r="428" spans="11:13" x14ac:dyDescent="0.2">
      <c r="K428" s="17" t="s">
        <v>428</v>
      </c>
      <c r="L428" s="17">
        <v>33</v>
      </c>
    </row>
    <row r="429" spans="11:13" x14ac:dyDescent="0.2">
      <c r="K429" s="17" t="s">
        <v>429</v>
      </c>
      <c r="L429" s="17">
        <v>23</v>
      </c>
    </row>
    <row r="430" spans="11:13" x14ac:dyDescent="0.2">
      <c r="K430" s="17" t="s">
        <v>429</v>
      </c>
      <c r="L430" s="17">
        <v>220</v>
      </c>
    </row>
    <row r="431" spans="11:13" x14ac:dyDescent="0.2">
      <c r="K431" s="17" t="s">
        <v>430</v>
      </c>
      <c r="L431" s="17">
        <v>23</v>
      </c>
    </row>
    <row r="432" spans="11:13" x14ac:dyDescent="0.2">
      <c r="K432" s="17" t="s">
        <v>430</v>
      </c>
      <c r="L432" s="17">
        <v>110</v>
      </c>
    </row>
    <row r="433" spans="11:12" x14ac:dyDescent="0.2">
      <c r="K433" s="17" t="s">
        <v>431</v>
      </c>
      <c r="L433" s="17">
        <v>66</v>
      </c>
    </row>
    <row r="434" spans="11:12" x14ac:dyDescent="0.2">
      <c r="K434" s="17" t="s">
        <v>431</v>
      </c>
      <c r="L434" s="17">
        <v>110</v>
      </c>
    </row>
    <row r="435" spans="11:12" x14ac:dyDescent="0.2">
      <c r="K435" s="17" t="s">
        <v>432</v>
      </c>
      <c r="L435" s="17">
        <v>23</v>
      </c>
    </row>
    <row r="436" spans="11:12" x14ac:dyDescent="0.2">
      <c r="K436" s="17" t="s">
        <v>432</v>
      </c>
      <c r="L436" s="17">
        <v>13.2</v>
      </c>
    </row>
    <row r="437" spans="11:12" x14ac:dyDescent="0.2">
      <c r="K437" s="17" t="s">
        <v>433</v>
      </c>
      <c r="L437" s="17">
        <v>15</v>
      </c>
    </row>
    <row r="438" spans="11:12" x14ac:dyDescent="0.2">
      <c r="K438" s="17" t="s">
        <v>433</v>
      </c>
      <c r="L438" s="17">
        <v>66</v>
      </c>
    </row>
    <row r="439" spans="11:12" x14ac:dyDescent="0.2">
      <c r="K439" s="17" t="s">
        <v>434</v>
      </c>
      <c r="L439" s="17">
        <v>110</v>
      </c>
    </row>
    <row r="440" spans="11:12" x14ac:dyDescent="0.2">
      <c r="K440" s="17" t="s">
        <v>434</v>
      </c>
      <c r="L440" s="17">
        <v>13.2</v>
      </c>
    </row>
    <row r="441" spans="11:12" x14ac:dyDescent="0.2">
      <c r="K441" s="17" t="s">
        <v>435</v>
      </c>
      <c r="L441" s="17">
        <v>15</v>
      </c>
    </row>
    <row r="442" spans="11:12" x14ac:dyDescent="0.2">
      <c r="K442" s="17" t="s">
        <v>435</v>
      </c>
      <c r="L442" s="17">
        <v>66</v>
      </c>
    </row>
    <row r="443" spans="11:12" x14ac:dyDescent="0.2">
      <c r="K443" s="17" t="s">
        <v>436</v>
      </c>
      <c r="L443" s="17">
        <v>33</v>
      </c>
    </row>
    <row r="444" spans="11:12" x14ac:dyDescent="0.2">
      <c r="K444" s="17" t="s">
        <v>436</v>
      </c>
      <c r="L444" s="17">
        <v>110</v>
      </c>
    </row>
    <row r="445" spans="11:12" x14ac:dyDescent="0.2">
      <c r="K445" s="17" t="s">
        <v>437</v>
      </c>
      <c r="L445" s="17">
        <v>66</v>
      </c>
    </row>
    <row r="446" spans="11:12" x14ac:dyDescent="0.2">
      <c r="K446" s="17" t="s">
        <v>437</v>
      </c>
      <c r="L446" s="17">
        <v>13.8</v>
      </c>
    </row>
    <row r="447" spans="11:12" x14ac:dyDescent="0.2">
      <c r="K447" s="17" t="s">
        <v>438</v>
      </c>
      <c r="L447" s="17">
        <v>23</v>
      </c>
    </row>
    <row r="448" spans="11:12" x14ac:dyDescent="0.2">
      <c r="K448" s="17" t="s">
        <v>438</v>
      </c>
      <c r="L448" s="17">
        <v>220</v>
      </c>
    </row>
    <row r="449" spans="11:12" x14ac:dyDescent="0.2">
      <c r="K449" s="17" t="s">
        <v>439</v>
      </c>
      <c r="L449" s="17">
        <v>12</v>
      </c>
    </row>
    <row r="450" spans="11:12" x14ac:dyDescent="0.2">
      <c r="K450" s="17" t="s">
        <v>439</v>
      </c>
      <c r="L450" s="17">
        <v>15</v>
      </c>
    </row>
    <row r="451" spans="11:12" x14ac:dyDescent="0.2">
      <c r="K451" s="17" t="s">
        <v>439</v>
      </c>
      <c r="L451" s="17">
        <v>44</v>
      </c>
    </row>
    <row r="452" spans="11:12" x14ac:dyDescent="0.2">
      <c r="K452" s="17" t="s">
        <v>439</v>
      </c>
      <c r="L452" s="17">
        <v>110</v>
      </c>
    </row>
    <row r="453" spans="11:12" x14ac:dyDescent="0.2">
      <c r="K453" s="17" t="s">
        <v>440</v>
      </c>
      <c r="L453" s="17">
        <v>110</v>
      </c>
    </row>
    <row r="454" spans="11:12" x14ac:dyDescent="0.2">
      <c r="K454" s="17" t="s">
        <v>441</v>
      </c>
      <c r="L454" s="17">
        <v>15</v>
      </c>
    </row>
    <row r="455" spans="11:12" x14ac:dyDescent="0.2">
      <c r="K455" s="17" t="s">
        <v>441</v>
      </c>
      <c r="L455" s="17">
        <v>66</v>
      </c>
    </row>
    <row r="456" spans="11:12" x14ac:dyDescent="0.2">
      <c r="K456" s="17" t="s">
        <v>442</v>
      </c>
      <c r="L456" s="17">
        <v>15</v>
      </c>
    </row>
    <row r="457" spans="11:12" x14ac:dyDescent="0.2">
      <c r="K457" s="17" t="s">
        <v>442</v>
      </c>
      <c r="L457" s="17">
        <v>23</v>
      </c>
    </row>
    <row r="458" spans="11:12" x14ac:dyDescent="0.2">
      <c r="K458" s="17" t="s">
        <v>442</v>
      </c>
      <c r="L458" s="17">
        <v>66</v>
      </c>
    </row>
    <row r="459" spans="11:12" x14ac:dyDescent="0.2">
      <c r="K459" s="17" t="s">
        <v>442</v>
      </c>
      <c r="L459" s="17">
        <v>13.2</v>
      </c>
    </row>
    <row r="460" spans="11:12" x14ac:dyDescent="0.2">
      <c r="K460" s="17" t="s">
        <v>443</v>
      </c>
      <c r="L460" s="17">
        <v>66</v>
      </c>
    </row>
    <row r="461" spans="11:12" x14ac:dyDescent="0.2">
      <c r="K461" s="17" t="s">
        <v>443</v>
      </c>
      <c r="L461" s="17">
        <v>13.2</v>
      </c>
    </row>
    <row r="462" spans="11:12" x14ac:dyDescent="0.2">
      <c r="K462" s="17" t="s">
        <v>444</v>
      </c>
      <c r="L462" s="17">
        <v>110</v>
      </c>
    </row>
    <row r="463" spans="11:12" x14ac:dyDescent="0.2">
      <c r="K463" s="17" t="s">
        <v>444</v>
      </c>
      <c r="L463" s="17">
        <v>13.2</v>
      </c>
    </row>
    <row r="464" spans="11:12" x14ac:dyDescent="0.2">
      <c r="K464" s="17" t="s">
        <v>445</v>
      </c>
      <c r="L464" s="17">
        <v>24</v>
      </c>
    </row>
    <row r="465" spans="11:12" x14ac:dyDescent="0.2">
      <c r="K465" s="17" t="s">
        <v>445</v>
      </c>
      <c r="L465" s="17">
        <v>66</v>
      </c>
    </row>
    <row r="466" spans="11:12" x14ac:dyDescent="0.2">
      <c r="K466" s="17" t="s">
        <v>446</v>
      </c>
      <c r="L466" s="17">
        <v>23</v>
      </c>
    </row>
    <row r="467" spans="11:12" x14ac:dyDescent="0.2">
      <c r="K467" s="17" t="s">
        <v>446</v>
      </c>
      <c r="L467" s="17">
        <v>66</v>
      </c>
    </row>
    <row r="468" spans="11:12" x14ac:dyDescent="0.2">
      <c r="K468" s="17" t="s">
        <v>446</v>
      </c>
      <c r="L468" s="17">
        <v>13.2</v>
      </c>
    </row>
    <row r="469" spans="11:12" x14ac:dyDescent="0.2">
      <c r="K469" s="17" t="s">
        <v>446</v>
      </c>
      <c r="L469" s="17">
        <v>13.8</v>
      </c>
    </row>
    <row r="470" spans="11:12" x14ac:dyDescent="0.2">
      <c r="K470" s="17" t="s">
        <v>447</v>
      </c>
      <c r="L470" s="17">
        <v>66</v>
      </c>
    </row>
    <row r="471" spans="11:12" x14ac:dyDescent="0.2">
      <c r="K471" s="17" t="s">
        <v>447</v>
      </c>
      <c r="L471" s="17">
        <v>13.2</v>
      </c>
    </row>
    <row r="472" spans="11:12" x14ac:dyDescent="0.2">
      <c r="K472" s="17" t="s">
        <v>448</v>
      </c>
      <c r="L472" s="17">
        <v>66</v>
      </c>
    </row>
    <row r="473" spans="11:12" x14ac:dyDescent="0.2">
      <c r="K473" s="17" t="s">
        <v>448</v>
      </c>
      <c r="L473" s="17">
        <v>154</v>
      </c>
    </row>
    <row r="474" spans="11:12" x14ac:dyDescent="0.2">
      <c r="K474" s="17" t="s">
        <v>449</v>
      </c>
      <c r="L474" s="17">
        <v>13.8</v>
      </c>
    </row>
    <row r="475" spans="11:12" x14ac:dyDescent="0.2">
      <c r="K475" s="17" t="s">
        <v>450</v>
      </c>
      <c r="L475" s="17">
        <v>66</v>
      </c>
    </row>
    <row r="476" spans="11:12" x14ac:dyDescent="0.2">
      <c r="K476" s="17" t="s">
        <v>451</v>
      </c>
      <c r="L476" s="17">
        <v>15</v>
      </c>
    </row>
    <row r="477" spans="11:12" x14ac:dyDescent="0.2">
      <c r="K477" s="17" t="s">
        <v>451</v>
      </c>
      <c r="L477" s="17">
        <v>66</v>
      </c>
    </row>
    <row r="478" spans="11:12" x14ac:dyDescent="0.2">
      <c r="K478" s="17" t="s">
        <v>452</v>
      </c>
      <c r="L478" s="17">
        <v>110</v>
      </c>
    </row>
    <row r="479" spans="11:12" x14ac:dyDescent="0.2">
      <c r="K479" s="17" t="s">
        <v>453</v>
      </c>
      <c r="L479" s="17">
        <v>12</v>
      </c>
    </row>
    <row r="480" spans="11:12" x14ac:dyDescent="0.2">
      <c r="K480" s="17" t="s">
        <v>453</v>
      </c>
      <c r="L480" s="17">
        <v>110</v>
      </c>
    </row>
    <row r="481" spans="11:12" x14ac:dyDescent="0.2">
      <c r="K481" s="17" t="s">
        <v>454</v>
      </c>
      <c r="L481" s="17">
        <v>12</v>
      </c>
    </row>
    <row r="482" spans="11:12" x14ac:dyDescent="0.2">
      <c r="K482" s="17" t="s">
        <v>454</v>
      </c>
      <c r="L482" s="17">
        <v>110</v>
      </c>
    </row>
    <row r="483" spans="11:12" x14ac:dyDescent="0.2">
      <c r="K483" s="17" t="s">
        <v>455</v>
      </c>
      <c r="L483" s="17">
        <v>12</v>
      </c>
    </row>
    <row r="484" spans="11:12" x14ac:dyDescent="0.2">
      <c r="K484" s="17" t="s">
        <v>455</v>
      </c>
      <c r="L484" s="17">
        <v>23</v>
      </c>
    </row>
    <row r="485" spans="11:12" x14ac:dyDescent="0.2">
      <c r="K485" s="17" t="s">
        <v>455</v>
      </c>
      <c r="L485" s="17">
        <v>110</v>
      </c>
    </row>
    <row r="486" spans="11:12" x14ac:dyDescent="0.2">
      <c r="K486" s="17" t="s">
        <v>456</v>
      </c>
      <c r="L486" s="17">
        <v>110</v>
      </c>
    </row>
    <row r="487" spans="11:12" x14ac:dyDescent="0.2">
      <c r="K487" s="17" t="s">
        <v>456</v>
      </c>
      <c r="L487" s="17">
        <v>12.5</v>
      </c>
    </row>
    <row r="488" spans="11:12" x14ac:dyDescent="0.2">
      <c r="K488" s="17" t="s">
        <v>457</v>
      </c>
      <c r="L488" s="17">
        <v>15</v>
      </c>
    </row>
    <row r="489" spans="11:12" x14ac:dyDescent="0.2">
      <c r="K489" s="17" t="s">
        <v>458</v>
      </c>
      <c r="L489" s="17">
        <v>66</v>
      </c>
    </row>
    <row r="490" spans="11:12" x14ac:dyDescent="0.2">
      <c r="K490" s="17" t="s">
        <v>459</v>
      </c>
      <c r="L490" s="17">
        <v>12</v>
      </c>
    </row>
    <row r="491" spans="11:12" x14ac:dyDescent="0.2">
      <c r="K491" s="17" t="s">
        <v>459</v>
      </c>
      <c r="L491" s="17">
        <v>44</v>
      </c>
    </row>
    <row r="492" spans="11:12" x14ac:dyDescent="0.2">
      <c r="K492" s="17" t="s">
        <v>459</v>
      </c>
      <c r="L492" s="17">
        <v>110</v>
      </c>
    </row>
    <row r="493" spans="11:12" x14ac:dyDescent="0.2">
      <c r="K493" s="17" t="s">
        <v>460</v>
      </c>
      <c r="L493" s="17">
        <v>12</v>
      </c>
    </row>
    <row r="494" spans="11:12" x14ac:dyDescent="0.2">
      <c r="K494" s="17" t="s">
        <v>460</v>
      </c>
      <c r="L494" s="17">
        <v>110</v>
      </c>
    </row>
    <row r="495" spans="11:12" x14ac:dyDescent="0.2">
      <c r="K495" s="17" t="s">
        <v>461</v>
      </c>
      <c r="L495" s="17">
        <v>220</v>
      </c>
    </row>
    <row r="496" spans="11:12" x14ac:dyDescent="0.2">
      <c r="K496" s="17" t="s">
        <v>462</v>
      </c>
      <c r="L496" s="17">
        <v>15</v>
      </c>
    </row>
    <row r="497" spans="11:12" x14ac:dyDescent="0.2">
      <c r="K497" s="17" t="s">
        <v>462</v>
      </c>
      <c r="L497" s="17">
        <v>66</v>
      </c>
    </row>
    <row r="498" spans="11:12" x14ac:dyDescent="0.2">
      <c r="K498" s="17" t="s">
        <v>463</v>
      </c>
      <c r="L498" s="17">
        <v>23</v>
      </c>
    </row>
    <row r="499" spans="11:12" x14ac:dyDescent="0.2">
      <c r="K499" s="17" t="s">
        <v>463</v>
      </c>
      <c r="L499" s="17">
        <v>66</v>
      </c>
    </row>
    <row r="500" spans="11:12" x14ac:dyDescent="0.2">
      <c r="K500" s="17" t="s">
        <v>463</v>
      </c>
      <c r="L500" s="17">
        <v>13.2</v>
      </c>
    </row>
    <row r="501" spans="11:12" x14ac:dyDescent="0.2">
      <c r="K501" s="17" t="s">
        <v>464</v>
      </c>
      <c r="L501" s="17">
        <v>13.8</v>
      </c>
    </row>
    <row r="502" spans="11:12" x14ac:dyDescent="0.2">
      <c r="K502" s="17" t="s">
        <v>465</v>
      </c>
      <c r="L502" s="17">
        <v>12</v>
      </c>
    </row>
    <row r="503" spans="11:12" x14ac:dyDescent="0.2">
      <c r="K503" s="17" t="s">
        <v>465</v>
      </c>
      <c r="L503" s="17">
        <v>110</v>
      </c>
    </row>
    <row r="504" spans="11:12" x14ac:dyDescent="0.2">
      <c r="K504" s="17" t="s">
        <v>466</v>
      </c>
      <c r="L504" s="17">
        <v>15</v>
      </c>
    </row>
    <row r="505" spans="11:12" x14ac:dyDescent="0.2">
      <c r="K505" s="17" t="s">
        <v>466</v>
      </c>
      <c r="L505" s="17">
        <v>66</v>
      </c>
    </row>
    <row r="506" spans="11:12" x14ac:dyDescent="0.2">
      <c r="K506" s="17" t="s">
        <v>467</v>
      </c>
      <c r="L506" s="17">
        <v>110</v>
      </c>
    </row>
    <row r="507" spans="11:12" x14ac:dyDescent="0.2">
      <c r="K507" s="17" t="s">
        <v>467</v>
      </c>
      <c r="L507" s="17">
        <v>220</v>
      </c>
    </row>
    <row r="508" spans="11:12" x14ac:dyDescent="0.2">
      <c r="K508" s="17" t="s">
        <v>468</v>
      </c>
      <c r="L508" s="17">
        <v>15</v>
      </c>
    </row>
    <row r="509" spans="11:12" x14ac:dyDescent="0.2">
      <c r="K509" s="17" t="s">
        <v>468</v>
      </c>
      <c r="L509" s="17">
        <v>23</v>
      </c>
    </row>
    <row r="510" spans="11:12" x14ac:dyDescent="0.2">
      <c r="K510" s="17" t="s">
        <v>468</v>
      </c>
      <c r="L510" s="17">
        <v>66</v>
      </c>
    </row>
    <row r="511" spans="11:12" x14ac:dyDescent="0.2">
      <c r="K511" s="17" t="s">
        <v>468</v>
      </c>
      <c r="L511" s="17">
        <v>13.2</v>
      </c>
    </row>
    <row r="512" spans="11:12" x14ac:dyDescent="0.2">
      <c r="K512" s="17" t="s">
        <v>468</v>
      </c>
      <c r="L512" s="17">
        <v>154</v>
      </c>
    </row>
    <row r="513" spans="11:12" x14ac:dyDescent="0.2">
      <c r="K513" s="17" t="s">
        <v>468</v>
      </c>
      <c r="L513" s="17">
        <v>220</v>
      </c>
    </row>
    <row r="514" spans="11:12" x14ac:dyDescent="0.2">
      <c r="K514" s="17" t="s">
        <v>469</v>
      </c>
      <c r="L514" s="17">
        <v>12</v>
      </c>
    </row>
    <row r="515" spans="11:12" x14ac:dyDescent="0.2">
      <c r="K515" s="17" t="s">
        <v>469</v>
      </c>
      <c r="L515" s="17">
        <v>44</v>
      </c>
    </row>
    <row r="516" spans="11:12" x14ac:dyDescent="0.2">
      <c r="K516" s="17" t="s">
        <v>470</v>
      </c>
      <c r="L516" s="17">
        <v>110</v>
      </c>
    </row>
    <row r="517" spans="11:12" x14ac:dyDescent="0.2">
      <c r="K517" s="17" t="s">
        <v>471</v>
      </c>
      <c r="L517" s="17">
        <v>12</v>
      </c>
    </row>
    <row r="518" spans="11:12" x14ac:dyDescent="0.2">
      <c r="K518" s="17" t="s">
        <v>471</v>
      </c>
      <c r="L518" s="17">
        <v>110</v>
      </c>
    </row>
    <row r="519" spans="11:12" x14ac:dyDescent="0.2">
      <c r="K519" s="17" t="s">
        <v>472</v>
      </c>
      <c r="L519" s="17">
        <v>66</v>
      </c>
    </row>
    <row r="520" spans="11:12" x14ac:dyDescent="0.2">
      <c r="K520" s="17" t="s">
        <v>472</v>
      </c>
      <c r="L520" s="17">
        <v>13.8</v>
      </c>
    </row>
    <row r="521" spans="11:12" x14ac:dyDescent="0.2">
      <c r="K521" s="17" t="s">
        <v>473</v>
      </c>
      <c r="L521" s="17">
        <v>66</v>
      </c>
    </row>
    <row r="522" spans="11:12" x14ac:dyDescent="0.2">
      <c r="K522" s="17" t="s">
        <v>473</v>
      </c>
      <c r="L522" s="17">
        <v>13.8</v>
      </c>
    </row>
    <row r="523" spans="11:12" x14ac:dyDescent="0.2">
      <c r="K523" s="17" t="s">
        <v>474</v>
      </c>
      <c r="L523" s="17">
        <v>23</v>
      </c>
    </row>
    <row r="524" spans="11:12" x14ac:dyDescent="0.2">
      <c r="K524" s="17" t="s">
        <v>474</v>
      </c>
      <c r="L524" s="17">
        <v>110</v>
      </c>
    </row>
    <row r="525" spans="11:12" x14ac:dyDescent="0.2">
      <c r="K525" s="17" t="s">
        <v>475</v>
      </c>
      <c r="L525" s="17">
        <v>110</v>
      </c>
    </row>
    <row r="526" spans="11:12" x14ac:dyDescent="0.2">
      <c r="K526" s="17" t="s">
        <v>475</v>
      </c>
      <c r="L526" s="17">
        <v>220</v>
      </c>
    </row>
    <row r="527" spans="11:12" x14ac:dyDescent="0.2">
      <c r="K527" s="17" t="s">
        <v>476</v>
      </c>
      <c r="L527" s="17">
        <v>110</v>
      </c>
    </row>
    <row r="528" spans="11:12" x14ac:dyDescent="0.2">
      <c r="K528" s="17" t="s">
        <v>477</v>
      </c>
      <c r="L528" s="17">
        <v>66</v>
      </c>
    </row>
    <row r="529" spans="11:13" x14ac:dyDescent="0.2">
      <c r="K529" s="17" t="s">
        <v>478</v>
      </c>
      <c r="L529" s="17">
        <v>24</v>
      </c>
    </row>
    <row r="530" spans="11:13" x14ac:dyDescent="0.2">
      <c r="K530" s="17" t="s">
        <v>478</v>
      </c>
      <c r="L530" s="17">
        <v>66</v>
      </c>
    </row>
    <row r="531" spans="11:13" x14ac:dyDescent="0.2">
      <c r="K531" s="17" t="s">
        <v>478</v>
      </c>
      <c r="L531" s="17">
        <v>13.8</v>
      </c>
    </row>
    <row r="532" spans="11:13" x14ac:dyDescent="0.2">
      <c r="K532" s="17" t="s">
        <v>479</v>
      </c>
      <c r="L532" s="17">
        <v>220</v>
      </c>
    </row>
    <row r="533" spans="11:13" x14ac:dyDescent="0.2">
      <c r="K533" s="17" t="s">
        <v>480</v>
      </c>
      <c r="L533" s="17">
        <v>23</v>
      </c>
    </row>
    <row r="534" spans="11:13" x14ac:dyDescent="0.2">
      <c r="K534" s="17" t="s">
        <v>480</v>
      </c>
      <c r="L534" s="17">
        <v>220</v>
      </c>
    </row>
    <row r="535" spans="11:13" x14ac:dyDescent="0.2">
      <c r="K535" s="17" t="s">
        <v>481</v>
      </c>
      <c r="L535" s="17">
        <v>23</v>
      </c>
    </row>
    <row r="536" spans="11:13" x14ac:dyDescent="0.2">
      <c r="K536" s="17" t="s">
        <v>482</v>
      </c>
      <c r="L536" s="17">
        <v>66</v>
      </c>
    </row>
    <row r="537" spans="11:13" x14ac:dyDescent="0.2">
      <c r="K537" s="17" t="s">
        <v>483</v>
      </c>
      <c r="L537" s="17">
        <v>220</v>
      </c>
      <c r="M537" s="16" t="str">
        <f>+K537&amp;" "&amp;L537</f>
        <v>Los Vilos 220</v>
      </c>
    </row>
    <row r="538" spans="11:13" x14ac:dyDescent="0.2">
      <c r="K538" s="17" t="s">
        <v>484</v>
      </c>
      <c r="L538" s="17">
        <v>66</v>
      </c>
    </row>
    <row r="539" spans="11:13" x14ac:dyDescent="0.2">
      <c r="K539" s="17" t="s">
        <v>484</v>
      </c>
      <c r="L539" s="17">
        <v>13.8</v>
      </c>
    </row>
    <row r="540" spans="11:13" x14ac:dyDescent="0.2">
      <c r="K540" s="17" t="s">
        <v>485</v>
      </c>
      <c r="L540" s="17">
        <v>15</v>
      </c>
    </row>
    <row r="541" spans="11:13" x14ac:dyDescent="0.2">
      <c r="K541" s="17" t="s">
        <v>485</v>
      </c>
      <c r="L541" s="17">
        <v>66</v>
      </c>
    </row>
    <row r="542" spans="11:13" x14ac:dyDescent="0.2">
      <c r="K542" s="17" t="s">
        <v>486</v>
      </c>
      <c r="L542" s="17">
        <v>220</v>
      </c>
    </row>
    <row r="543" spans="11:13" x14ac:dyDescent="0.2">
      <c r="K543" s="17" t="s">
        <v>487</v>
      </c>
      <c r="L543" s="17">
        <v>12</v>
      </c>
    </row>
    <row r="544" spans="11:13" x14ac:dyDescent="0.2">
      <c r="K544" s="17" t="s">
        <v>487</v>
      </c>
      <c r="L544" s="17">
        <v>110</v>
      </c>
    </row>
    <row r="545" spans="11:13" x14ac:dyDescent="0.2">
      <c r="K545" s="17" t="s">
        <v>488</v>
      </c>
      <c r="L545" s="17">
        <v>15</v>
      </c>
    </row>
    <row r="546" spans="11:13" x14ac:dyDescent="0.2">
      <c r="K546" s="17" t="s">
        <v>488</v>
      </c>
      <c r="L546" s="17">
        <v>66</v>
      </c>
    </row>
    <row r="547" spans="11:13" x14ac:dyDescent="0.2">
      <c r="K547" s="17" t="s">
        <v>489</v>
      </c>
      <c r="L547" s="17">
        <v>110</v>
      </c>
    </row>
    <row r="548" spans="11:13" x14ac:dyDescent="0.2">
      <c r="K548" s="17" t="s">
        <v>489</v>
      </c>
      <c r="L548" s="17">
        <v>220</v>
      </c>
    </row>
    <row r="549" spans="11:13" x14ac:dyDescent="0.2">
      <c r="K549" s="17" t="s">
        <v>490</v>
      </c>
      <c r="L549" s="17">
        <v>12</v>
      </c>
    </row>
    <row r="550" spans="11:13" x14ac:dyDescent="0.2">
      <c r="K550" s="17" t="s">
        <v>490</v>
      </c>
      <c r="L550" s="17">
        <v>110</v>
      </c>
    </row>
    <row r="551" spans="11:13" x14ac:dyDescent="0.2">
      <c r="K551" s="17" t="s">
        <v>491</v>
      </c>
      <c r="L551" s="17">
        <v>110</v>
      </c>
    </row>
    <row r="552" spans="11:13" x14ac:dyDescent="0.2">
      <c r="K552" s="17" t="s">
        <v>491</v>
      </c>
      <c r="L552" s="17">
        <v>220</v>
      </c>
      <c r="M552" s="16" t="str">
        <f>+K552&amp;" "&amp;L552</f>
        <v>Maitencillo 220</v>
      </c>
    </row>
    <row r="553" spans="11:13" x14ac:dyDescent="0.2">
      <c r="K553" s="17" t="s">
        <v>492</v>
      </c>
      <c r="L553" s="17">
        <v>66</v>
      </c>
    </row>
    <row r="554" spans="11:13" x14ac:dyDescent="0.2">
      <c r="K554" s="17" t="s">
        <v>492</v>
      </c>
      <c r="L554" s="17">
        <v>220</v>
      </c>
    </row>
    <row r="555" spans="11:13" x14ac:dyDescent="0.2">
      <c r="K555" s="17" t="s">
        <v>493</v>
      </c>
      <c r="L555" s="17">
        <v>15</v>
      </c>
    </row>
    <row r="556" spans="11:13" x14ac:dyDescent="0.2">
      <c r="K556" s="17" t="s">
        <v>493</v>
      </c>
      <c r="L556" s="17">
        <v>66</v>
      </c>
    </row>
    <row r="557" spans="11:13" x14ac:dyDescent="0.2">
      <c r="K557" s="17" t="s">
        <v>493</v>
      </c>
      <c r="L557" s="17">
        <v>154</v>
      </c>
    </row>
    <row r="558" spans="11:13" x14ac:dyDescent="0.2">
      <c r="K558" s="17" t="s">
        <v>494</v>
      </c>
      <c r="L558" s="17">
        <v>12</v>
      </c>
    </row>
    <row r="559" spans="11:13" x14ac:dyDescent="0.2">
      <c r="K559" s="17" t="s">
        <v>494</v>
      </c>
      <c r="L559" s="17">
        <v>23</v>
      </c>
    </row>
    <row r="560" spans="11:13" x14ac:dyDescent="0.2">
      <c r="K560" s="17" t="s">
        <v>494</v>
      </c>
      <c r="L560" s="17">
        <v>110</v>
      </c>
    </row>
    <row r="561" spans="11:12" x14ac:dyDescent="0.2">
      <c r="K561" s="17" t="s">
        <v>495</v>
      </c>
      <c r="L561" s="17">
        <v>220</v>
      </c>
    </row>
    <row r="562" spans="11:12" x14ac:dyDescent="0.2">
      <c r="K562" s="17" t="s">
        <v>496</v>
      </c>
      <c r="L562" s="17">
        <v>66</v>
      </c>
    </row>
    <row r="563" spans="11:12" x14ac:dyDescent="0.2">
      <c r="K563" s="17" t="s">
        <v>496</v>
      </c>
      <c r="L563" s="17">
        <v>13.2</v>
      </c>
    </row>
    <row r="564" spans="11:12" x14ac:dyDescent="0.2">
      <c r="K564" s="17" t="s">
        <v>497</v>
      </c>
      <c r="L564" s="17">
        <v>15</v>
      </c>
    </row>
    <row r="565" spans="11:12" x14ac:dyDescent="0.2">
      <c r="K565" s="17" t="s">
        <v>497</v>
      </c>
      <c r="L565" s="17">
        <v>23</v>
      </c>
    </row>
    <row r="566" spans="11:12" x14ac:dyDescent="0.2">
      <c r="K566" s="17" t="s">
        <v>497</v>
      </c>
      <c r="L566" s="17">
        <v>66</v>
      </c>
    </row>
    <row r="567" spans="11:12" x14ac:dyDescent="0.2">
      <c r="K567" s="17" t="s">
        <v>498</v>
      </c>
      <c r="L567" s="17">
        <v>110</v>
      </c>
    </row>
    <row r="568" spans="11:12" x14ac:dyDescent="0.2">
      <c r="K568" s="17" t="s">
        <v>498</v>
      </c>
      <c r="L568" s="17">
        <v>13.8</v>
      </c>
    </row>
    <row r="569" spans="11:12" x14ac:dyDescent="0.2">
      <c r="K569" s="17" t="s">
        <v>499</v>
      </c>
      <c r="L569" s="17">
        <v>15</v>
      </c>
    </row>
    <row r="570" spans="11:12" x14ac:dyDescent="0.2">
      <c r="K570" s="17" t="s">
        <v>499</v>
      </c>
      <c r="L570" s="17">
        <v>154</v>
      </c>
    </row>
    <row r="571" spans="11:12" x14ac:dyDescent="0.2">
      <c r="K571" s="17" t="s">
        <v>500</v>
      </c>
      <c r="L571" s="17">
        <v>110</v>
      </c>
    </row>
    <row r="572" spans="11:12" x14ac:dyDescent="0.2">
      <c r="K572" s="17" t="s">
        <v>500</v>
      </c>
      <c r="L572" s="17">
        <v>13.2</v>
      </c>
    </row>
    <row r="573" spans="11:12" x14ac:dyDescent="0.2">
      <c r="K573" s="17" t="s">
        <v>501</v>
      </c>
      <c r="L573" s="17">
        <v>23</v>
      </c>
    </row>
    <row r="574" spans="11:12" x14ac:dyDescent="0.2">
      <c r="K574" s="17" t="s">
        <v>501</v>
      </c>
      <c r="L574" s="17">
        <v>66</v>
      </c>
    </row>
    <row r="575" spans="11:12" x14ac:dyDescent="0.2">
      <c r="K575" s="17" t="s">
        <v>501</v>
      </c>
      <c r="L575" s="17">
        <v>13.2</v>
      </c>
    </row>
    <row r="576" spans="11:12" x14ac:dyDescent="0.2">
      <c r="K576" s="17" t="s">
        <v>502</v>
      </c>
      <c r="L576" s="17">
        <v>110</v>
      </c>
    </row>
    <row r="577" spans="11:12" x14ac:dyDescent="0.2">
      <c r="K577" s="17" t="s">
        <v>502</v>
      </c>
      <c r="L577" s="17">
        <v>13.2</v>
      </c>
    </row>
    <row r="578" spans="11:12" x14ac:dyDescent="0.2">
      <c r="K578" s="17" t="s">
        <v>503</v>
      </c>
      <c r="L578" s="17">
        <v>220</v>
      </c>
    </row>
    <row r="579" spans="11:12" x14ac:dyDescent="0.2">
      <c r="K579" s="17" t="s">
        <v>504</v>
      </c>
      <c r="L579" s="17">
        <v>23</v>
      </c>
    </row>
    <row r="580" spans="11:12" x14ac:dyDescent="0.2">
      <c r="K580" s="17" t="s">
        <v>504</v>
      </c>
      <c r="L580" s="17">
        <v>66</v>
      </c>
    </row>
    <row r="581" spans="11:12" x14ac:dyDescent="0.2">
      <c r="K581" s="17" t="s">
        <v>505</v>
      </c>
      <c r="L581" s="17">
        <v>12</v>
      </c>
    </row>
    <row r="582" spans="11:12" x14ac:dyDescent="0.2">
      <c r="K582" s="17" t="s">
        <v>505</v>
      </c>
      <c r="L582" s="17">
        <v>110</v>
      </c>
    </row>
    <row r="583" spans="11:12" x14ac:dyDescent="0.2">
      <c r="K583" s="17" t="s">
        <v>506</v>
      </c>
      <c r="L583" s="17">
        <v>15</v>
      </c>
    </row>
    <row r="584" spans="11:12" x14ac:dyDescent="0.2">
      <c r="K584" s="17" t="s">
        <v>506</v>
      </c>
      <c r="L584" s="17">
        <v>66</v>
      </c>
    </row>
    <row r="585" spans="11:12" x14ac:dyDescent="0.2">
      <c r="K585" s="17" t="s">
        <v>506</v>
      </c>
      <c r="L585" s="17">
        <v>154</v>
      </c>
    </row>
    <row r="586" spans="11:12" x14ac:dyDescent="0.2">
      <c r="K586" s="17" t="s">
        <v>507</v>
      </c>
      <c r="L586" s="17">
        <v>66</v>
      </c>
    </row>
    <row r="587" spans="11:12" x14ac:dyDescent="0.2">
      <c r="K587" s="17" t="s">
        <v>507</v>
      </c>
      <c r="L587" s="17">
        <v>110</v>
      </c>
    </row>
    <row r="588" spans="11:12" x14ac:dyDescent="0.2">
      <c r="K588" s="17" t="s">
        <v>507</v>
      </c>
      <c r="L588" s="17">
        <v>13.2</v>
      </c>
    </row>
    <row r="589" spans="11:12" x14ac:dyDescent="0.2">
      <c r="K589" s="17" t="s">
        <v>508</v>
      </c>
      <c r="L589" s="17">
        <v>23</v>
      </c>
    </row>
    <row r="590" spans="11:12" x14ac:dyDescent="0.2">
      <c r="K590" s="17" t="s">
        <v>508</v>
      </c>
      <c r="L590" s="17">
        <v>66</v>
      </c>
    </row>
    <row r="591" spans="11:12" x14ac:dyDescent="0.2">
      <c r="K591" s="17" t="s">
        <v>508</v>
      </c>
      <c r="L591" s="17">
        <v>110</v>
      </c>
    </row>
    <row r="592" spans="11:12" x14ac:dyDescent="0.2">
      <c r="K592" s="17" t="s">
        <v>508</v>
      </c>
      <c r="L592" s="17">
        <v>220</v>
      </c>
    </row>
    <row r="593" spans="11:12" x14ac:dyDescent="0.2">
      <c r="K593" s="17" t="s">
        <v>509</v>
      </c>
      <c r="L593" s="17">
        <v>110</v>
      </c>
    </row>
    <row r="594" spans="11:12" x14ac:dyDescent="0.2">
      <c r="K594" s="17" t="s">
        <v>510</v>
      </c>
      <c r="L594" s="17">
        <v>20.399999999999999</v>
      </c>
    </row>
    <row r="595" spans="11:12" x14ac:dyDescent="0.2">
      <c r="K595" s="17" t="s">
        <v>511</v>
      </c>
      <c r="L595" s="17">
        <v>20.399999999999999</v>
      </c>
    </row>
    <row r="596" spans="11:12" x14ac:dyDescent="0.2">
      <c r="K596" s="17" t="s">
        <v>512</v>
      </c>
      <c r="L596" s="17">
        <v>20.399999999999999</v>
      </c>
    </row>
    <row r="597" spans="11:12" x14ac:dyDescent="0.2">
      <c r="K597" s="17" t="s">
        <v>513</v>
      </c>
      <c r="L597" s="17">
        <v>15</v>
      </c>
    </row>
    <row r="598" spans="11:12" x14ac:dyDescent="0.2">
      <c r="K598" s="17" t="s">
        <v>513</v>
      </c>
      <c r="L598" s="17">
        <v>66</v>
      </c>
    </row>
    <row r="599" spans="11:12" x14ac:dyDescent="0.2">
      <c r="K599" s="17" t="s">
        <v>514</v>
      </c>
      <c r="L599" s="17">
        <v>110</v>
      </c>
    </row>
    <row r="600" spans="11:12" x14ac:dyDescent="0.2">
      <c r="K600" s="17" t="s">
        <v>514</v>
      </c>
      <c r="L600" s="17">
        <v>220</v>
      </c>
    </row>
    <row r="601" spans="11:12" x14ac:dyDescent="0.2">
      <c r="K601" s="17" t="s">
        <v>515</v>
      </c>
      <c r="L601" s="17">
        <v>220</v>
      </c>
    </row>
    <row r="602" spans="11:12" x14ac:dyDescent="0.2">
      <c r="K602" s="17" t="s">
        <v>516</v>
      </c>
      <c r="L602" s="17">
        <v>154</v>
      </c>
    </row>
    <row r="603" spans="11:12" x14ac:dyDescent="0.2">
      <c r="K603" s="17" t="s">
        <v>517</v>
      </c>
      <c r="L603" s="17">
        <v>110</v>
      </c>
    </row>
    <row r="604" spans="11:12" x14ac:dyDescent="0.2">
      <c r="K604" s="17" t="s">
        <v>517</v>
      </c>
      <c r="L604" s="17">
        <v>220</v>
      </c>
    </row>
    <row r="605" spans="11:12" x14ac:dyDescent="0.2">
      <c r="K605" s="17" t="s">
        <v>518</v>
      </c>
      <c r="L605" s="17">
        <v>12</v>
      </c>
    </row>
    <row r="606" spans="11:12" x14ac:dyDescent="0.2">
      <c r="K606" s="17" t="s">
        <v>518</v>
      </c>
      <c r="L606" s="17">
        <v>110</v>
      </c>
    </row>
    <row r="607" spans="11:12" x14ac:dyDescent="0.2">
      <c r="K607" s="17" t="s">
        <v>518</v>
      </c>
      <c r="L607" s="17">
        <v>13.2</v>
      </c>
    </row>
    <row r="608" spans="11:12" x14ac:dyDescent="0.2">
      <c r="K608" s="17" t="s">
        <v>519</v>
      </c>
      <c r="L608" s="17">
        <v>4.16</v>
      </c>
    </row>
    <row r="609" spans="11:12" x14ac:dyDescent="0.2">
      <c r="K609" s="17" t="s">
        <v>520</v>
      </c>
      <c r="L609" s="17">
        <v>66</v>
      </c>
    </row>
    <row r="610" spans="11:12" x14ac:dyDescent="0.2">
      <c r="K610" s="17" t="s">
        <v>520</v>
      </c>
      <c r="L610" s="17">
        <v>13.2</v>
      </c>
    </row>
    <row r="611" spans="11:12" x14ac:dyDescent="0.2">
      <c r="K611" s="17" t="s">
        <v>521</v>
      </c>
      <c r="L611" s="17">
        <v>66</v>
      </c>
    </row>
    <row r="612" spans="11:12" x14ac:dyDescent="0.2">
      <c r="K612" s="17" t="s">
        <v>522</v>
      </c>
      <c r="L612" s="17">
        <v>23</v>
      </c>
    </row>
    <row r="613" spans="11:12" x14ac:dyDescent="0.2">
      <c r="K613" s="17" t="s">
        <v>522</v>
      </c>
      <c r="L613" s="17">
        <v>66</v>
      </c>
    </row>
    <row r="614" spans="11:12" x14ac:dyDescent="0.2">
      <c r="K614" s="17" t="s">
        <v>522</v>
      </c>
      <c r="L614" s="17">
        <v>13.2</v>
      </c>
    </row>
    <row r="615" spans="11:12" x14ac:dyDescent="0.2">
      <c r="K615" s="17" t="s">
        <v>523</v>
      </c>
      <c r="L615" s="17">
        <v>66</v>
      </c>
    </row>
    <row r="616" spans="11:12" x14ac:dyDescent="0.2">
      <c r="K616" s="17" t="s">
        <v>523</v>
      </c>
      <c r="L616" s="17">
        <v>154</v>
      </c>
    </row>
    <row r="617" spans="11:12" x14ac:dyDescent="0.2">
      <c r="K617" s="17" t="s">
        <v>524</v>
      </c>
      <c r="L617" s="17">
        <v>12</v>
      </c>
    </row>
    <row r="618" spans="11:12" x14ac:dyDescent="0.2">
      <c r="K618" s="17" t="s">
        <v>524</v>
      </c>
      <c r="L618" s="17">
        <v>110</v>
      </c>
    </row>
    <row r="619" spans="11:12" x14ac:dyDescent="0.2">
      <c r="K619" s="17" t="s">
        <v>525</v>
      </c>
      <c r="L619" s="17">
        <v>66</v>
      </c>
    </row>
    <row r="620" spans="11:12" x14ac:dyDescent="0.2">
      <c r="K620" s="17" t="s">
        <v>525</v>
      </c>
      <c r="L620" s="17">
        <v>13.2</v>
      </c>
    </row>
    <row r="621" spans="11:12" x14ac:dyDescent="0.2">
      <c r="K621" s="17" t="s">
        <v>526</v>
      </c>
      <c r="L621" s="17">
        <v>24</v>
      </c>
    </row>
    <row r="622" spans="11:12" x14ac:dyDescent="0.2">
      <c r="K622" s="17" t="s">
        <v>526</v>
      </c>
      <c r="L622" s="17">
        <v>66</v>
      </c>
    </row>
    <row r="623" spans="11:12" x14ac:dyDescent="0.2">
      <c r="K623" s="17" t="s">
        <v>526</v>
      </c>
      <c r="L623" s="17">
        <v>13.8</v>
      </c>
    </row>
    <row r="624" spans="11:12" x14ac:dyDescent="0.2">
      <c r="K624" s="17" t="s">
        <v>527</v>
      </c>
      <c r="L624" s="17">
        <v>33</v>
      </c>
    </row>
    <row r="625" spans="11:13" x14ac:dyDescent="0.2">
      <c r="K625" s="17" t="s">
        <v>528</v>
      </c>
      <c r="L625" s="17">
        <v>66</v>
      </c>
    </row>
    <row r="626" spans="11:13" x14ac:dyDescent="0.2">
      <c r="K626" s="17" t="s">
        <v>529</v>
      </c>
      <c r="L626" s="17">
        <v>220</v>
      </c>
      <c r="M626" s="16" t="str">
        <f>+K626&amp;" "&amp;L626</f>
        <v>Nogales 220</v>
      </c>
    </row>
    <row r="627" spans="11:13" x14ac:dyDescent="0.2">
      <c r="K627" s="17" t="s">
        <v>530</v>
      </c>
      <c r="L627" s="17">
        <v>66</v>
      </c>
    </row>
    <row r="628" spans="11:13" x14ac:dyDescent="0.2">
      <c r="K628" s="17" t="s">
        <v>531</v>
      </c>
      <c r="L628" s="17">
        <v>23</v>
      </c>
    </row>
    <row r="629" spans="11:13" x14ac:dyDescent="0.2">
      <c r="K629" s="17" t="s">
        <v>531</v>
      </c>
      <c r="L629" s="17">
        <v>110</v>
      </c>
    </row>
    <row r="630" spans="11:13" x14ac:dyDescent="0.2">
      <c r="K630" s="17" t="s">
        <v>533</v>
      </c>
      <c r="L630" s="17">
        <v>6.9</v>
      </c>
    </row>
    <row r="631" spans="11:13" x14ac:dyDescent="0.2">
      <c r="K631" s="17" t="s">
        <v>532</v>
      </c>
      <c r="L631" s="17">
        <v>18</v>
      </c>
    </row>
    <row r="632" spans="11:13" x14ac:dyDescent="0.2">
      <c r="K632" s="17" t="s">
        <v>532</v>
      </c>
      <c r="L632" s="17">
        <v>220</v>
      </c>
    </row>
    <row r="633" spans="11:13" x14ac:dyDescent="0.2">
      <c r="K633" s="17" t="s">
        <v>534</v>
      </c>
      <c r="L633" s="17">
        <v>12</v>
      </c>
    </row>
    <row r="634" spans="11:13" x14ac:dyDescent="0.2">
      <c r="K634" s="17" t="s">
        <v>534</v>
      </c>
      <c r="L634" s="17">
        <v>110</v>
      </c>
    </row>
    <row r="635" spans="11:13" x14ac:dyDescent="0.2">
      <c r="K635" s="17" t="s">
        <v>535</v>
      </c>
      <c r="L635" s="17">
        <v>23</v>
      </c>
    </row>
    <row r="636" spans="11:13" x14ac:dyDescent="0.2">
      <c r="K636" s="17" t="s">
        <v>535</v>
      </c>
      <c r="L636" s="17">
        <v>66</v>
      </c>
    </row>
    <row r="637" spans="11:13" x14ac:dyDescent="0.2">
      <c r="K637" s="17" t="s">
        <v>535</v>
      </c>
      <c r="L637" s="17">
        <v>13.8</v>
      </c>
    </row>
    <row r="638" spans="11:13" x14ac:dyDescent="0.2">
      <c r="K638" s="17" t="s">
        <v>536</v>
      </c>
      <c r="L638" s="17">
        <v>23</v>
      </c>
    </row>
    <row r="639" spans="11:13" x14ac:dyDescent="0.2">
      <c r="K639" s="17" t="s">
        <v>536</v>
      </c>
      <c r="L639" s="17">
        <v>66</v>
      </c>
    </row>
    <row r="640" spans="11:13" x14ac:dyDescent="0.2">
      <c r="K640" s="17" t="s">
        <v>536</v>
      </c>
      <c r="L640" s="17">
        <v>110</v>
      </c>
    </row>
    <row r="641" spans="11:12" x14ac:dyDescent="0.2">
      <c r="K641" s="17" t="s">
        <v>536</v>
      </c>
      <c r="L641" s="17">
        <v>13.2</v>
      </c>
    </row>
    <row r="642" spans="11:12" x14ac:dyDescent="0.2">
      <c r="K642" s="17" t="s">
        <v>537</v>
      </c>
      <c r="L642" s="17">
        <v>110</v>
      </c>
    </row>
    <row r="643" spans="11:12" x14ac:dyDescent="0.2">
      <c r="K643" s="17" t="s">
        <v>538</v>
      </c>
      <c r="L643" s="17">
        <v>66</v>
      </c>
    </row>
    <row r="644" spans="11:12" x14ac:dyDescent="0.2">
      <c r="K644" s="17" t="s">
        <v>539</v>
      </c>
      <c r="L644" s="17">
        <v>15</v>
      </c>
    </row>
    <row r="645" spans="11:12" x14ac:dyDescent="0.2">
      <c r="K645" s="17" t="s">
        <v>539</v>
      </c>
      <c r="L645" s="17">
        <v>66</v>
      </c>
    </row>
    <row r="646" spans="11:12" x14ac:dyDescent="0.2">
      <c r="K646" s="17" t="s">
        <v>540</v>
      </c>
      <c r="L646" s="17">
        <v>66</v>
      </c>
    </row>
    <row r="647" spans="11:12" x14ac:dyDescent="0.2">
      <c r="K647" s="17" t="s">
        <v>540</v>
      </c>
      <c r="L647" s="17">
        <v>13.8</v>
      </c>
    </row>
    <row r="648" spans="11:12" x14ac:dyDescent="0.2">
      <c r="K648" s="17" t="s">
        <v>541</v>
      </c>
      <c r="L648" s="17">
        <v>66</v>
      </c>
    </row>
    <row r="649" spans="11:12" x14ac:dyDescent="0.2">
      <c r="K649" s="17" t="s">
        <v>541</v>
      </c>
      <c r="L649" s="17">
        <v>154</v>
      </c>
    </row>
    <row r="650" spans="11:12" x14ac:dyDescent="0.2">
      <c r="K650" s="17" t="s">
        <v>542</v>
      </c>
      <c r="L650" s="17">
        <v>12</v>
      </c>
    </row>
    <row r="651" spans="11:12" x14ac:dyDescent="0.2">
      <c r="K651" s="17" t="s">
        <v>542</v>
      </c>
      <c r="L651" s="17">
        <v>23</v>
      </c>
    </row>
    <row r="652" spans="11:12" x14ac:dyDescent="0.2">
      <c r="K652" s="17" t="s">
        <v>542</v>
      </c>
      <c r="L652" s="17">
        <v>110</v>
      </c>
    </row>
    <row r="653" spans="11:12" x14ac:dyDescent="0.2">
      <c r="K653" s="17" t="s">
        <v>543</v>
      </c>
      <c r="L653" s="17">
        <v>110</v>
      </c>
    </row>
    <row r="654" spans="11:12" x14ac:dyDescent="0.2">
      <c r="K654" s="17" t="s">
        <v>543</v>
      </c>
      <c r="L654" s="17">
        <v>13.8</v>
      </c>
    </row>
    <row r="655" spans="11:12" x14ac:dyDescent="0.2">
      <c r="K655" s="17" t="s">
        <v>544</v>
      </c>
      <c r="L655" s="17">
        <v>66</v>
      </c>
    </row>
    <row r="656" spans="11:12" x14ac:dyDescent="0.2">
      <c r="K656" s="17" t="s">
        <v>545</v>
      </c>
      <c r="L656" s="17">
        <v>66</v>
      </c>
    </row>
    <row r="657" spans="11:13" x14ac:dyDescent="0.2">
      <c r="K657" s="17" t="s">
        <v>545</v>
      </c>
      <c r="L657" s="17">
        <v>110</v>
      </c>
    </row>
    <row r="658" spans="11:13" x14ac:dyDescent="0.2">
      <c r="K658" s="17" t="s">
        <v>545</v>
      </c>
      <c r="L658" s="17">
        <v>13.2</v>
      </c>
    </row>
    <row r="659" spans="11:13" x14ac:dyDescent="0.2">
      <c r="K659" s="17" t="s">
        <v>545</v>
      </c>
      <c r="L659" s="17">
        <v>220</v>
      </c>
      <c r="M659" s="16" t="str">
        <f>+K659&amp;" "&amp;L659</f>
        <v>Pan de Azucar 220</v>
      </c>
    </row>
    <row r="660" spans="11:13" x14ac:dyDescent="0.2">
      <c r="K660" s="17" t="s">
        <v>546</v>
      </c>
      <c r="L660" s="17">
        <v>12</v>
      </c>
    </row>
    <row r="661" spans="11:13" x14ac:dyDescent="0.2">
      <c r="K661" s="17" t="s">
        <v>546</v>
      </c>
      <c r="L661" s="17">
        <v>110</v>
      </c>
    </row>
    <row r="662" spans="11:13" x14ac:dyDescent="0.2">
      <c r="K662" s="17" t="s">
        <v>547</v>
      </c>
      <c r="L662" s="17">
        <v>66</v>
      </c>
    </row>
    <row r="663" spans="11:13" x14ac:dyDescent="0.2">
      <c r="K663" s="17" t="s">
        <v>547</v>
      </c>
      <c r="L663" s="17">
        <v>220</v>
      </c>
    </row>
    <row r="664" spans="11:13" x14ac:dyDescent="0.2">
      <c r="K664" s="17" t="s">
        <v>548</v>
      </c>
      <c r="L664" s="17">
        <v>15</v>
      </c>
    </row>
    <row r="665" spans="11:13" x14ac:dyDescent="0.2">
      <c r="K665" s="17" t="s">
        <v>548</v>
      </c>
      <c r="L665" s="17">
        <v>66</v>
      </c>
    </row>
    <row r="666" spans="11:13" x14ac:dyDescent="0.2">
      <c r="K666" s="17" t="s">
        <v>549</v>
      </c>
      <c r="L666" s="17">
        <v>24</v>
      </c>
    </row>
    <row r="667" spans="11:13" x14ac:dyDescent="0.2">
      <c r="K667" s="17" t="s">
        <v>549</v>
      </c>
      <c r="L667" s="17">
        <v>66</v>
      </c>
    </row>
    <row r="668" spans="11:13" x14ac:dyDescent="0.2">
      <c r="K668" s="17" t="s">
        <v>550</v>
      </c>
      <c r="L668" s="17">
        <v>66</v>
      </c>
    </row>
    <row r="669" spans="11:13" x14ac:dyDescent="0.2">
      <c r="K669" s="17" t="s">
        <v>550</v>
      </c>
      <c r="L669" s="17">
        <v>13.2</v>
      </c>
    </row>
    <row r="670" spans="11:13" x14ac:dyDescent="0.2">
      <c r="K670" s="17" t="s">
        <v>551</v>
      </c>
      <c r="L670" s="17">
        <v>66</v>
      </c>
    </row>
    <row r="671" spans="11:13" x14ac:dyDescent="0.2">
      <c r="K671" s="17" t="s">
        <v>552</v>
      </c>
      <c r="L671" s="17">
        <v>13.8</v>
      </c>
    </row>
    <row r="672" spans="11:13" x14ac:dyDescent="0.2">
      <c r="K672" s="17" t="s">
        <v>553</v>
      </c>
      <c r="L672" s="17">
        <v>13.8</v>
      </c>
    </row>
    <row r="673" spans="11:12" x14ac:dyDescent="0.2">
      <c r="K673" s="17" t="s">
        <v>554</v>
      </c>
      <c r="L673" s="17">
        <v>12</v>
      </c>
    </row>
    <row r="674" spans="11:12" x14ac:dyDescent="0.2">
      <c r="K674" s="17" t="s">
        <v>554</v>
      </c>
      <c r="L674" s="17">
        <v>44</v>
      </c>
    </row>
    <row r="675" spans="11:12" x14ac:dyDescent="0.2">
      <c r="K675" s="17" t="s">
        <v>555</v>
      </c>
      <c r="L675" s="17">
        <v>220</v>
      </c>
    </row>
    <row r="676" spans="11:12" x14ac:dyDescent="0.2">
      <c r="K676" s="17" t="s">
        <v>556</v>
      </c>
      <c r="L676" s="17">
        <v>66</v>
      </c>
    </row>
    <row r="677" spans="11:12" x14ac:dyDescent="0.2">
      <c r="K677" s="17" t="s">
        <v>556</v>
      </c>
      <c r="L677" s="17">
        <v>13.2</v>
      </c>
    </row>
    <row r="678" spans="11:12" x14ac:dyDescent="0.2">
      <c r="K678" s="17" t="s">
        <v>556</v>
      </c>
      <c r="L678" s="17">
        <v>154</v>
      </c>
    </row>
    <row r="679" spans="11:12" x14ac:dyDescent="0.2">
      <c r="K679" s="17" t="s">
        <v>557</v>
      </c>
      <c r="L679" s="17">
        <v>66</v>
      </c>
    </row>
    <row r="680" spans="11:12" x14ac:dyDescent="0.2">
      <c r="K680" s="17" t="s">
        <v>557</v>
      </c>
      <c r="L680" s="17">
        <v>13.2</v>
      </c>
    </row>
    <row r="681" spans="11:12" x14ac:dyDescent="0.2">
      <c r="K681" s="17" t="s">
        <v>558</v>
      </c>
      <c r="L681" s="17">
        <v>220</v>
      </c>
    </row>
    <row r="682" spans="11:12" x14ac:dyDescent="0.2">
      <c r="K682" s="17" t="s">
        <v>559</v>
      </c>
      <c r="L682" s="17">
        <v>15</v>
      </c>
    </row>
    <row r="683" spans="11:12" x14ac:dyDescent="0.2">
      <c r="K683" s="17" t="s">
        <v>559</v>
      </c>
      <c r="L683" s="17">
        <v>66</v>
      </c>
    </row>
    <row r="684" spans="11:12" x14ac:dyDescent="0.2">
      <c r="K684" s="17" t="s">
        <v>560</v>
      </c>
      <c r="L684" s="17">
        <v>15</v>
      </c>
    </row>
    <row r="685" spans="11:12" x14ac:dyDescent="0.2">
      <c r="K685" s="17" t="s">
        <v>560</v>
      </c>
      <c r="L685" s="17">
        <v>66</v>
      </c>
    </row>
    <row r="686" spans="11:12" x14ac:dyDescent="0.2">
      <c r="K686" s="17" t="s">
        <v>561</v>
      </c>
      <c r="L686" s="17">
        <v>15</v>
      </c>
    </row>
    <row r="687" spans="11:12" x14ac:dyDescent="0.2">
      <c r="K687" s="17" t="s">
        <v>561</v>
      </c>
      <c r="L687" s="17">
        <v>66</v>
      </c>
    </row>
    <row r="688" spans="11:12" x14ac:dyDescent="0.2">
      <c r="K688" s="17" t="s">
        <v>562</v>
      </c>
      <c r="L688" s="17">
        <v>154</v>
      </c>
    </row>
    <row r="689" spans="11:12" x14ac:dyDescent="0.2">
      <c r="K689" s="17" t="s">
        <v>563</v>
      </c>
      <c r="L689" s="17">
        <v>66</v>
      </c>
    </row>
    <row r="690" spans="11:12" x14ac:dyDescent="0.2">
      <c r="K690" s="17" t="s">
        <v>563</v>
      </c>
      <c r="L690" s="17">
        <v>154</v>
      </c>
    </row>
    <row r="691" spans="11:12" x14ac:dyDescent="0.2">
      <c r="K691" s="17" t="s">
        <v>564</v>
      </c>
      <c r="L691" s="17">
        <v>66</v>
      </c>
    </row>
    <row r="692" spans="11:12" x14ac:dyDescent="0.2">
      <c r="K692" s="17" t="s">
        <v>565</v>
      </c>
      <c r="L692" s="17">
        <v>66</v>
      </c>
    </row>
    <row r="693" spans="11:12" x14ac:dyDescent="0.2">
      <c r="K693" s="17" t="s">
        <v>566</v>
      </c>
      <c r="L693" s="17">
        <v>220</v>
      </c>
    </row>
    <row r="694" spans="11:12" x14ac:dyDescent="0.2">
      <c r="K694" s="17" t="s">
        <v>567</v>
      </c>
      <c r="L694" s="17">
        <v>15</v>
      </c>
    </row>
    <row r="695" spans="11:12" x14ac:dyDescent="0.2">
      <c r="K695" s="17" t="s">
        <v>567</v>
      </c>
      <c r="L695" s="17">
        <v>66</v>
      </c>
    </row>
    <row r="696" spans="11:12" x14ac:dyDescent="0.2">
      <c r="K696" s="17" t="s">
        <v>568</v>
      </c>
      <c r="L696" s="17">
        <v>24</v>
      </c>
    </row>
    <row r="697" spans="11:12" x14ac:dyDescent="0.2">
      <c r="K697" s="17" t="s">
        <v>568</v>
      </c>
      <c r="L697" s="17">
        <v>66</v>
      </c>
    </row>
    <row r="698" spans="11:12" x14ac:dyDescent="0.2">
      <c r="K698" s="17" t="s">
        <v>568</v>
      </c>
      <c r="L698" s="17">
        <v>13.8</v>
      </c>
    </row>
    <row r="699" spans="11:12" x14ac:dyDescent="0.2">
      <c r="K699" s="17" t="s">
        <v>569</v>
      </c>
      <c r="L699" s="17">
        <v>23</v>
      </c>
    </row>
    <row r="700" spans="11:12" x14ac:dyDescent="0.2">
      <c r="K700" s="17" t="s">
        <v>569</v>
      </c>
      <c r="L700" s="17">
        <v>66</v>
      </c>
    </row>
    <row r="701" spans="11:12" x14ac:dyDescent="0.2">
      <c r="K701" s="17" t="s">
        <v>569</v>
      </c>
      <c r="L701" s="17">
        <v>13.8</v>
      </c>
    </row>
    <row r="702" spans="11:12" x14ac:dyDescent="0.2">
      <c r="K702" s="17" t="s">
        <v>570</v>
      </c>
      <c r="L702" s="17">
        <v>24</v>
      </c>
    </row>
    <row r="703" spans="11:12" x14ac:dyDescent="0.2">
      <c r="K703" s="17" t="s">
        <v>570</v>
      </c>
      <c r="L703" s="17">
        <v>110</v>
      </c>
    </row>
    <row r="704" spans="11:12" x14ac:dyDescent="0.2">
      <c r="K704" s="17" t="s">
        <v>571</v>
      </c>
      <c r="L704" s="17">
        <v>15</v>
      </c>
    </row>
    <row r="705" spans="11:12" x14ac:dyDescent="0.2">
      <c r="K705" s="17" t="s">
        <v>571</v>
      </c>
      <c r="L705" s="17">
        <v>66</v>
      </c>
    </row>
    <row r="706" spans="11:12" x14ac:dyDescent="0.2">
      <c r="K706" s="17" t="s">
        <v>572</v>
      </c>
      <c r="L706" s="17">
        <v>15</v>
      </c>
    </row>
    <row r="707" spans="11:12" x14ac:dyDescent="0.2">
      <c r="K707" s="17" t="s">
        <v>572</v>
      </c>
      <c r="L707" s="17">
        <v>23</v>
      </c>
    </row>
    <row r="708" spans="11:12" x14ac:dyDescent="0.2">
      <c r="K708" s="17" t="s">
        <v>572</v>
      </c>
      <c r="L708" s="17">
        <v>66</v>
      </c>
    </row>
    <row r="709" spans="11:12" x14ac:dyDescent="0.2">
      <c r="K709" s="17" t="s">
        <v>573</v>
      </c>
      <c r="L709" s="17">
        <v>66</v>
      </c>
    </row>
    <row r="710" spans="11:12" x14ac:dyDescent="0.2">
      <c r="K710" s="17" t="s">
        <v>573</v>
      </c>
      <c r="L710" s="17">
        <v>13.8</v>
      </c>
    </row>
    <row r="711" spans="11:12" x14ac:dyDescent="0.2">
      <c r="K711" s="17" t="s">
        <v>574</v>
      </c>
      <c r="L711" s="17">
        <v>110</v>
      </c>
    </row>
    <row r="712" spans="11:12" x14ac:dyDescent="0.2">
      <c r="K712" s="17" t="s">
        <v>574</v>
      </c>
      <c r="L712" s="17">
        <v>13.2</v>
      </c>
    </row>
    <row r="713" spans="11:12" x14ac:dyDescent="0.2">
      <c r="K713" s="17" t="s">
        <v>575</v>
      </c>
      <c r="L713" s="17">
        <v>15</v>
      </c>
    </row>
    <row r="714" spans="11:12" x14ac:dyDescent="0.2">
      <c r="K714" s="17" t="s">
        <v>575</v>
      </c>
      <c r="L714" s="17">
        <v>23</v>
      </c>
    </row>
    <row r="715" spans="11:12" x14ac:dyDescent="0.2">
      <c r="K715" s="17" t="s">
        <v>575</v>
      </c>
      <c r="L715" s="17">
        <v>66</v>
      </c>
    </row>
    <row r="716" spans="11:12" x14ac:dyDescent="0.2">
      <c r="K716" s="17" t="s">
        <v>575</v>
      </c>
      <c r="L716" s="17">
        <v>13.2</v>
      </c>
    </row>
    <row r="717" spans="11:12" x14ac:dyDescent="0.2">
      <c r="K717" s="17" t="s">
        <v>576</v>
      </c>
      <c r="L717" s="17">
        <v>12</v>
      </c>
    </row>
    <row r="718" spans="11:12" x14ac:dyDescent="0.2">
      <c r="K718" s="17" t="s">
        <v>576</v>
      </c>
      <c r="L718" s="17">
        <v>110</v>
      </c>
    </row>
    <row r="719" spans="11:12" x14ac:dyDescent="0.2">
      <c r="K719" s="17" t="s">
        <v>577</v>
      </c>
      <c r="L719" s="17">
        <v>66</v>
      </c>
    </row>
    <row r="720" spans="11:12" x14ac:dyDescent="0.2">
      <c r="K720" s="17" t="s">
        <v>577</v>
      </c>
      <c r="L720" s="17">
        <v>13.2</v>
      </c>
    </row>
    <row r="721" spans="11:12" x14ac:dyDescent="0.2">
      <c r="K721" s="17" t="s">
        <v>578</v>
      </c>
      <c r="L721" s="17">
        <v>12</v>
      </c>
    </row>
    <row r="722" spans="11:12" x14ac:dyDescent="0.2">
      <c r="K722" s="17" t="s">
        <v>578</v>
      </c>
      <c r="L722" s="17">
        <v>110</v>
      </c>
    </row>
    <row r="723" spans="11:12" x14ac:dyDescent="0.2">
      <c r="K723" s="17" t="s">
        <v>579</v>
      </c>
      <c r="L723" s="17">
        <v>66</v>
      </c>
    </row>
    <row r="724" spans="11:12" x14ac:dyDescent="0.2">
      <c r="K724" s="17" t="s">
        <v>580</v>
      </c>
      <c r="L724" s="17">
        <v>6</v>
      </c>
    </row>
    <row r="725" spans="11:12" x14ac:dyDescent="0.2">
      <c r="K725" s="17" t="s">
        <v>580</v>
      </c>
      <c r="L725" s="17">
        <v>66</v>
      </c>
    </row>
    <row r="726" spans="11:12" x14ac:dyDescent="0.2">
      <c r="K726" s="17" t="s">
        <v>581</v>
      </c>
      <c r="L726" s="17">
        <v>220</v>
      </c>
    </row>
    <row r="727" spans="11:12" x14ac:dyDescent="0.2">
      <c r="K727" s="17" t="s">
        <v>582</v>
      </c>
      <c r="L727" s="17">
        <v>33</v>
      </c>
    </row>
    <row r="728" spans="11:12" x14ac:dyDescent="0.2">
      <c r="K728" s="17" t="s">
        <v>583</v>
      </c>
      <c r="L728" s="17">
        <v>15</v>
      </c>
    </row>
    <row r="729" spans="11:12" x14ac:dyDescent="0.2">
      <c r="K729" s="17" t="s">
        <v>583</v>
      </c>
      <c r="L729" s="17">
        <v>220</v>
      </c>
    </row>
    <row r="730" spans="11:12" x14ac:dyDescent="0.2">
      <c r="K730" s="17" t="s">
        <v>584</v>
      </c>
      <c r="L730" s="17">
        <v>23</v>
      </c>
    </row>
    <row r="731" spans="11:12" x14ac:dyDescent="0.2">
      <c r="K731" s="17" t="s">
        <v>584</v>
      </c>
      <c r="L731" s="17">
        <v>110</v>
      </c>
    </row>
    <row r="732" spans="11:12" x14ac:dyDescent="0.2">
      <c r="K732" s="17" t="s">
        <v>585</v>
      </c>
      <c r="L732" s="17">
        <v>110</v>
      </c>
    </row>
    <row r="733" spans="11:12" x14ac:dyDescent="0.2">
      <c r="K733" s="17" t="s">
        <v>585</v>
      </c>
      <c r="L733" s="17">
        <v>13.8</v>
      </c>
    </row>
    <row r="734" spans="11:12" x14ac:dyDescent="0.2">
      <c r="K734" s="17" t="s">
        <v>586</v>
      </c>
      <c r="L734" s="17">
        <v>23</v>
      </c>
    </row>
    <row r="735" spans="11:12" x14ac:dyDescent="0.2">
      <c r="K735" s="17" t="s">
        <v>586</v>
      </c>
      <c r="L735" s="17">
        <v>66</v>
      </c>
    </row>
    <row r="736" spans="11:12" x14ac:dyDescent="0.2">
      <c r="K736" s="17" t="s">
        <v>586</v>
      </c>
      <c r="L736" s="17">
        <v>110</v>
      </c>
    </row>
    <row r="737" spans="11:13" x14ac:dyDescent="0.2">
      <c r="K737" s="17" t="s">
        <v>586</v>
      </c>
      <c r="L737" s="17">
        <v>220</v>
      </c>
      <c r="M737" s="16" t="str">
        <f>+K737&amp;" "&amp;L737</f>
        <v>Polpaico 220</v>
      </c>
    </row>
    <row r="738" spans="11:13" x14ac:dyDescent="0.2">
      <c r="K738" s="17" t="s">
        <v>586</v>
      </c>
      <c r="L738" s="17">
        <v>500</v>
      </c>
    </row>
    <row r="739" spans="11:13" x14ac:dyDescent="0.2">
      <c r="K739" s="17" t="s">
        <v>587</v>
      </c>
      <c r="L739" s="17">
        <v>23</v>
      </c>
    </row>
    <row r="740" spans="11:13" x14ac:dyDescent="0.2">
      <c r="K740" s="17" t="s">
        <v>587</v>
      </c>
      <c r="L740" s="17">
        <v>110</v>
      </c>
    </row>
    <row r="741" spans="11:13" x14ac:dyDescent="0.2">
      <c r="K741" s="17" t="s">
        <v>588</v>
      </c>
      <c r="L741" s="17">
        <v>66</v>
      </c>
    </row>
    <row r="742" spans="11:13" x14ac:dyDescent="0.2">
      <c r="K742" s="17" t="s">
        <v>588</v>
      </c>
      <c r="L742" s="17">
        <v>110</v>
      </c>
    </row>
    <row r="743" spans="11:13" x14ac:dyDescent="0.2">
      <c r="K743" s="17" t="s">
        <v>589</v>
      </c>
      <c r="L743" s="17">
        <v>110</v>
      </c>
    </row>
    <row r="744" spans="11:13" x14ac:dyDescent="0.2">
      <c r="K744" s="17" t="s">
        <v>590</v>
      </c>
      <c r="L744" s="17">
        <v>15</v>
      </c>
    </row>
    <row r="745" spans="11:13" x14ac:dyDescent="0.2">
      <c r="K745" s="17" t="s">
        <v>590</v>
      </c>
      <c r="L745" s="17">
        <v>66</v>
      </c>
    </row>
    <row r="746" spans="11:13" x14ac:dyDescent="0.2">
      <c r="K746" s="17" t="s">
        <v>591</v>
      </c>
      <c r="L746" s="17">
        <v>23</v>
      </c>
    </row>
    <row r="747" spans="11:13" x14ac:dyDescent="0.2">
      <c r="K747" s="17" t="s">
        <v>591</v>
      </c>
      <c r="L747" s="17">
        <v>66</v>
      </c>
    </row>
    <row r="748" spans="11:13" x14ac:dyDescent="0.2">
      <c r="K748" s="17" t="s">
        <v>592</v>
      </c>
      <c r="L748" s="17">
        <v>12</v>
      </c>
    </row>
    <row r="749" spans="11:13" x14ac:dyDescent="0.2">
      <c r="K749" s="17" t="s">
        <v>592</v>
      </c>
      <c r="L749" s="17">
        <v>110</v>
      </c>
    </row>
    <row r="750" spans="11:13" x14ac:dyDescent="0.2">
      <c r="K750" s="17" t="s">
        <v>593</v>
      </c>
      <c r="L750" s="17">
        <v>12</v>
      </c>
    </row>
    <row r="751" spans="11:13" x14ac:dyDescent="0.2">
      <c r="K751" s="17" t="s">
        <v>593</v>
      </c>
      <c r="L751" s="17">
        <v>110</v>
      </c>
    </row>
    <row r="752" spans="11:13" x14ac:dyDescent="0.2">
      <c r="K752" s="17" t="s">
        <v>594</v>
      </c>
      <c r="L752" s="17">
        <v>6.3</v>
      </c>
    </row>
    <row r="753" spans="11:13" x14ac:dyDescent="0.2">
      <c r="K753" s="17" t="s">
        <v>594</v>
      </c>
      <c r="L753" s="17">
        <v>44</v>
      </c>
    </row>
    <row r="754" spans="11:13" x14ac:dyDescent="0.2">
      <c r="K754" s="17" t="s">
        <v>594</v>
      </c>
      <c r="L754" s="17">
        <v>110</v>
      </c>
    </row>
    <row r="755" spans="11:13" x14ac:dyDescent="0.2">
      <c r="K755" s="17" t="s">
        <v>595</v>
      </c>
      <c r="L755" s="17">
        <v>23</v>
      </c>
    </row>
    <row r="756" spans="11:13" x14ac:dyDescent="0.2">
      <c r="K756" s="17" t="s">
        <v>595</v>
      </c>
      <c r="L756" s="17">
        <v>66</v>
      </c>
    </row>
    <row r="757" spans="11:13" x14ac:dyDescent="0.2">
      <c r="K757" s="17" t="s">
        <v>595</v>
      </c>
      <c r="L757" s="17">
        <v>220</v>
      </c>
      <c r="M757" s="16" t="str">
        <f>+K757&amp;" "&amp;L757</f>
        <v>Puerto Montt 220</v>
      </c>
    </row>
    <row r="758" spans="11:13" x14ac:dyDescent="0.2">
      <c r="K758" s="17" t="s">
        <v>596</v>
      </c>
      <c r="L758" s="17">
        <v>24</v>
      </c>
    </row>
    <row r="759" spans="11:13" x14ac:dyDescent="0.2">
      <c r="K759" s="17" t="s">
        <v>596</v>
      </c>
      <c r="L759" s="17">
        <v>66</v>
      </c>
    </row>
    <row r="760" spans="11:13" x14ac:dyDescent="0.2">
      <c r="K760" s="17" t="s">
        <v>596</v>
      </c>
      <c r="L760" s="17">
        <v>13.8</v>
      </c>
    </row>
    <row r="761" spans="11:13" x14ac:dyDescent="0.2">
      <c r="K761" s="17" t="s">
        <v>597</v>
      </c>
      <c r="L761" s="17">
        <v>66</v>
      </c>
    </row>
    <row r="762" spans="11:13" x14ac:dyDescent="0.2">
      <c r="K762" s="17" t="s">
        <v>598</v>
      </c>
      <c r="L762" s="17">
        <v>15</v>
      </c>
    </row>
    <row r="763" spans="11:13" x14ac:dyDescent="0.2">
      <c r="K763" s="17" t="s">
        <v>598</v>
      </c>
      <c r="L763" s="17">
        <v>66</v>
      </c>
    </row>
    <row r="764" spans="11:13" x14ac:dyDescent="0.2">
      <c r="K764" s="17" t="s">
        <v>599</v>
      </c>
      <c r="L764" s="17">
        <v>66</v>
      </c>
    </row>
    <row r="765" spans="11:13" x14ac:dyDescent="0.2">
      <c r="K765" s="17" t="s">
        <v>600</v>
      </c>
      <c r="L765" s="17">
        <v>66</v>
      </c>
    </row>
    <row r="766" spans="11:13" x14ac:dyDescent="0.2">
      <c r="K766" s="17" t="s">
        <v>600</v>
      </c>
      <c r="L766" s="17">
        <v>13.2</v>
      </c>
    </row>
    <row r="767" spans="11:13" x14ac:dyDescent="0.2">
      <c r="K767" s="17" t="s">
        <v>601</v>
      </c>
      <c r="L767" s="17">
        <v>110</v>
      </c>
    </row>
    <row r="768" spans="11:13" x14ac:dyDescent="0.2">
      <c r="K768" s="17" t="s">
        <v>601</v>
      </c>
      <c r="L768" s="17">
        <v>220</v>
      </c>
    </row>
    <row r="769" spans="11:12" x14ac:dyDescent="0.2">
      <c r="K769" s="17" t="s">
        <v>602</v>
      </c>
      <c r="L769" s="17">
        <v>66</v>
      </c>
    </row>
    <row r="770" spans="11:12" x14ac:dyDescent="0.2">
      <c r="K770" s="17" t="s">
        <v>602</v>
      </c>
      <c r="L770" s="17">
        <v>154</v>
      </c>
    </row>
    <row r="771" spans="11:12" x14ac:dyDescent="0.2">
      <c r="K771" s="17" t="s">
        <v>603</v>
      </c>
      <c r="L771" s="17">
        <v>23</v>
      </c>
    </row>
    <row r="772" spans="11:12" x14ac:dyDescent="0.2">
      <c r="K772" s="17" t="s">
        <v>603</v>
      </c>
      <c r="L772" s="17">
        <v>110</v>
      </c>
    </row>
    <row r="773" spans="11:12" x14ac:dyDescent="0.2">
      <c r="K773" s="17" t="s">
        <v>604</v>
      </c>
      <c r="L773" s="17">
        <v>110</v>
      </c>
    </row>
    <row r="774" spans="11:12" x14ac:dyDescent="0.2">
      <c r="K774" s="17" t="s">
        <v>604</v>
      </c>
      <c r="L774" s="17">
        <v>220</v>
      </c>
    </row>
    <row r="775" spans="11:12" x14ac:dyDescent="0.2">
      <c r="K775" s="17" t="s">
        <v>605</v>
      </c>
      <c r="L775" s="17">
        <v>110</v>
      </c>
    </row>
    <row r="776" spans="11:12" x14ac:dyDescent="0.2">
      <c r="K776" s="17" t="s">
        <v>606</v>
      </c>
      <c r="L776" s="17">
        <v>6.6</v>
      </c>
    </row>
    <row r="777" spans="11:12" x14ac:dyDescent="0.2">
      <c r="K777" s="17" t="s">
        <v>606</v>
      </c>
      <c r="L777" s="17">
        <v>110</v>
      </c>
    </row>
    <row r="778" spans="11:12" x14ac:dyDescent="0.2">
      <c r="K778" s="17" t="s">
        <v>607</v>
      </c>
      <c r="L778" s="17">
        <v>24</v>
      </c>
    </row>
    <row r="779" spans="11:12" x14ac:dyDescent="0.2">
      <c r="K779" s="17" t="s">
        <v>607</v>
      </c>
      <c r="L779" s="17">
        <v>66</v>
      </c>
    </row>
    <row r="780" spans="11:12" x14ac:dyDescent="0.2">
      <c r="K780" s="17" t="s">
        <v>607</v>
      </c>
      <c r="L780" s="17">
        <v>13.8</v>
      </c>
    </row>
    <row r="781" spans="11:12" x14ac:dyDescent="0.2">
      <c r="K781" s="17" t="s">
        <v>608</v>
      </c>
      <c r="L781" s="17">
        <v>110</v>
      </c>
    </row>
    <row r="782" spans="11:12" x14ac:dyDescent="0.2">
      <c r="K782" s="17" t="s">
        <v>608</v>
      </c>
      <c r="L782" s="17">
        <v>13.2</v>
      </c>
    </row>
    <row r="783" spans="11:12" x14ac:dyDescent="0.2">
      <c r="K783" s="17" t="s">
        <v>608</v>
      </c>
      <c r="L783" s="17">
        <v>220</v>
      </c>
    </row>
    <row r="784" spans="11:12" x14ac:dyDescent="0.2">
      <c r="K784" s="17" t="s">
        <v>609</v>
      </c>
      <c r="L784" s="17">
        <v>23</v>
      </c>
    </row>
    <row r="785" spans="11:13" x14ac:dyDescent="0.2">
      <c r="K785" s="17" t="s">
        <v>609</v>
      </c>
      <c r="L785" s="17">
        <v>110</v>
      </c>
    </row>
    <row r="786" spans="11:13" x14ac:dyDescent="0.2">
      <c r="K786" s="17" t="s">
        <v>610</v>
      </c>
      <c r="L786" s="17">
        <v>12</v>
      </c>
    </row>
    <row r="787" spans="11:13" x14ac:dyDescent="0.2">
      <c r="K787" s="17" t="s">
        <v>610</v>
      </c>
      <c r="L787" s="17">
        <v>110</v>
      </c>
    </row>
    <row r="788" spans="11:13" x14ac:dyDescent="0.2">
      <c r="K788" s="17" t="s">
        <v>611</v>
      </c>
      <c r="L788" s="17">
        <v>23</v>
      </c>
    </row>
    <row r="789" spans="11:13" x14ac:dyDescent="0.2">
      <c r="K789" s="17" t="s">
        <v>611</v>
      </c>
      <c r="L789" s="17">
        <v>110</v>
      </c>
    </row>
    <row r="790" spans="11:13" x14ac:dyDescent="0.2">
      <c r="K790" s="17" t="s">
        <v>612</v>
      </c>
      <c r="L790" s="17">
        <v>12</v>
      </c>
    </row>
    <row r="791" spans="11:13" x14ac:dyDescent="0.2">
      <c r="K791" s="17" t="s">
        <v>612</v>
      </c>
      <c r="L791" s="17">
        <v>23</v>
      </c>
    </row>
    <row r="792" spans="11:13" x14ac:dyDescent="0.2">
      <c r="K792" s="17" t="s">
        <v>612</v>
      </c>
      <c r="L792" s="17">
        <v>110</v>
      </c>
    </row>
    <row r="793" spans="11:13" x14ac:dyDescent="0.2">
      <c r="K793" s="17" t="s">
        <v>613</v>
      </c>
      <c r="L793" s="17">
        <v>220</v>
      </c>
    </row>
    <row r="794" spans="11:13" x14ac:dyDescent="0.2">
      <c r="K794" s="17" t="s">
        <v>614</v>
      </c>
      <c r="L794" s="17">
        <v>110</v>
      </c>
    </row>
    <row r="795" spans="11:13" x14ac:dyDescent="0.2">
      <c r="K795" s="17" t="s">
        <v>614</v>
      </c>
      <c r="L795" s="17">
        <v>220</v>
      </c>
      <c r="M795" s="16" t="str">
        <f>+K795&amp;" "&amp;L795</f>
        <v>Quillota 220</v>
      </c>
    </row>
    <row r="796" spans="11:13" x14ac:dyDescent="0.2">
      <c r="K796" s="17" t="s">
        <v>615</v>
      </c>
      <c r="L796" s="17">
        <v>33</v>
      </c>
    </row>
    <row r="797" spans="11:13" x14ac:dyDescent="0.2">
      <c r="K797" s="17" t="s">
        <v>615</v>
      </c>
      <c r="L797" s="17">
        <v>66</v>
      </c>
    </row>
    <row r="798" spans="11:13" x14ac:dyDescent="0.2">
      <c r="K798" s="17" t="s">
        <v>615</v>
      </c>
      <c r="L798" s="17">
        <v>13.2</v>
      </c>
    </row>
    <row r="799" spans="11:13" x14ac:dyDescent="0.2">
      <c r="K799" s="17" t="s">
        <v>616</v>
      </c>
      <c r="L799" s="17">
        <v>12</v>
      </c>
    </row>
    <row r="800" spans="11:13" x14ac:dyDescent="0.2">
      <c r="K800" s="17" t="s">
        <v>616</v>
      </c>
      <c r="L800" s="17">
        <v>44</v>
      </c>
    </row>
    <row r="801" spans="11:12" x14ac:dyDescent="0.2">
      <c r="K801" s="17" t="s">
        <v>616</v>
      </c>
      <c r="L801" s="17">
        <v>110</v>
      </c>
    </row>
    <row r="802" spans="11:12" x14ac:dyDescent="0.2">
      <c r="K802" s="17" t="s">
        <v>617</v>
      </c>
      <c r="L802" s="17">
        <v>23</v>
      </c>
    </row>
    <row r="803" spans="11:12" x14ac:dyDescent="0.2">
      <c r="K803" s="17" t="s">
        <v>617</v>
      </c>
      <c r="L803" s="17">
        <v>110</v>
      </c>
    </row>
    <row r="804" spans="11:12" x14ac:dyDescent="0.2">
      <c r="K804" s="17" t="s">
        <v>618</v>
      </c>
      <c r="L804" s="17">
        <v>66</v>
      </c>
    </row>
    <row r="805" spans="11:12" x14ac:dyDescent="0.2">
      <c r="K805" s="17" t="s">
        <v>618</v>
      </c>
      <c r="L805" s="17">
        <v>13.8</v>
      </c>
    </row>
    <row r="806" spans="11:12" x14ac:dyDescent="0.2">
      <c r="K806" s="17" t="s">
        <v>619</v>
      </c>
      <c r="L806" s="17">
        <v>15</v>
      </c>
    </row>
    <row r="807" spans="11:12" x14ac:dyDescent="0.2">
      <c r="K807" s="17" t="s">
        <v>619</v>
      </c>
      <c r="L807" s="17">
        <v>66</v>
      </c>
    </row>
    <row r="808" spans="11:12" x14ac:dyDescent="0.2">
      <c r="K808" s="17" t="s">
        <v>620</v>
      </c>
      <c r="L808" s="17">
        <v>12</v>
      </c>
    </row>
    <row r="809" spans="11:12" x14ac:dyDescent="0.2">
      <c r="K809" s="17" t="s">
        <v>620</v>
      </c>
      <c r="L809" s="17">
        <v>66</v>
      </c>
    </row>
    <row r="810" spans="11:12" x14ac:dyDescent="0.2">
      <c r="K810" s="17" t="s">
        <v>621</v>
      </c>
      <c r="L810" s="17">
        <v>110</v>
      </c>
    </row>
    <row r="811" spans="11:12" x14ac:dyDescent="0.2">
      <c r="K811" s="17" t="s">
        <v>622</v>
      </c>
      <c r="L811" s="17">
        <v>154</v>
      </c>
    </row>
    <row r="812" spans="11:12" x14ac:dyDescent="0.2">
      <c r="K812" s="17" t="s">
        <v>623</v>
      </c>
      <c r="L812" s="17">
        <v>23</v>
      </c>
    </row>
    <row r="813" spans="11:12" x14ac:dyDescent="0.2">
      <c r="K813" s="17" t="s">
        <v>623</v>
      </c>
      <c r="L813" s="17">
        <v>33</v>
      </c>
    </row>
    <row r="814" spans="11:12" x14ac:dyDescent="0.2">
      <c r="K814" s="17" t="s">
        <v>623</v>
      </c>
      <c r="L814" s="17">
        <v>13.2</v>
      </c>
    </row>
    <row r="815" spans="11:12" x14ac:dyDescent="0.2">
      <c r="K815" s="17" t="s">
        <v>624</v>
      </c>
      <c r="L815" s="17">
        <v>154</v>
      </c>
    </row>
    <row r="816" spans="11:12" x14ac:dyDescent="0.2">
      <c r="K816" s="17" t="s">
        <v>625</v>
      </c>
      <c r="L816" s="17">
        <v>220</v>
      </c>
    </row>
    <row r="817" spans="11:12" x14ac:dyDescent="0.2">
      <c r="K817" s="17" t="s">
        <v>626</v>
      </c>
      <c r="L817" s="17">
        <v>66</v>
      </c>
    </row>
    <row r="818" spans="11:12" x14ac:dyDescent="0.2">
      <c r="K818" s="17" t="s">
        <v>626</v>
      </c>
      <c r="L818" s="17">
        <v>154</v>
      </c>
    </row>
    <row r="819" spans="11:12" x14ac:dyDescent="0.2">
      <c r="K819" s="17" t="s">
        <v>627</v>
      </c>
      <c r="L819" s="17">
        <v>66</v>
      </c>
    </row>
    <row r="820" spans="11:12" x14ac:dyDescent="0.2">
      <c r="K820" s="17" t="s">
        <v>627</v>
      </c>
      <c r="L820" s="17">
        <v>13.2</v>
      </c>
    </row>
    <row r="821" spans="11:12" x14ac:dyDescent="0.2">
      <c r="K821" s="17" t="s">
        <v>628</v>
      </c>
      <c r="L821" s="17">
        <v>66</v>
      </c>
    </row>
    <row r="822" spans="11:12" x14ac:dyDescent="0.2">
      <c r="K822" s="17" t="s">
        <v>628</v>
      </c>
      <c r="L822" s="17">
        <v>220</v>
      </c>
    </row>
    <row r="823" spans="11:12" x14ac:dyDescent="0.2">
      <c r="K823" s="17" t="s">
        <v>629</v>
      </c>
      <c r="L823" s="17">
        <v>66</v>
      </c>
    </row>
    <row r="824" spans="11:12" x14ac:dyDescent="0.2">
      <c r="K824" s="17" t="s">
        <v>629</v>
      </c>
      <c r="L824" s="17">
        <v>13.2</v>
      </c>
    </row>
    <row r="825" spans="11:12" x14ac:dyDescent="0.2">
      <c r="K825" s="17" t="s">
        <v>630</v>
      </c>
      <c r="L825" s="17">
        <v>23</v>
      </c>
    </row>
    <row r="826" spans="11:12" x14ac:dyDescent="0.2">
      <c r="K826" s="17" t="s">
        <v>630</v>
      </c>
      <c r="L826" s="17">
        <v>33</v>
      </c>
    </row>
    <row r="827" spans="11:12" x14ac:dyDescent="0.2">
      <c r="K827" s="17" t="s">
        <v>630</v>
      </c>
      <c r="L827" s="17">
        <v>13.2</v>
      </c>
    </row>
    <row r="828" spans="11:12" x14ac:dyDescent="0.2">
      <c r="K828" s="17" t="s">
        <v>631</v>
      </c>
      <c r="L828" s="17">
        <v>12</v>
      </c>
    </row>
    <row r="829" spans="11:12" x14ac:dyDescent="0.2">
      <c r="K829" s="17" t="s">
        <v>631</v>
      </c>
      <c r="L829" s="17">
        <v>110</v>
      </c>
    </row>
    <row r="830" spans="11:12" x14ac:dyDescent="0.2">
      <c r="K830" s="17" t="s">
        <v>632</v>
      </c>
      <c r="L830" s="17">
        <v>154</v>
      </c>
    </row>
    <row r="831" spans="11:12" x14ac:dyDescent="0.2">
      <c r="K831" s="17" t="s">
        <v>633</v>
      </c>
      <c r="L831" s="17">
        <v>6.6</v>
      </c>
    </row>
    <row r="832" spans="11:12" x14ac:dyDescent="0.2">
      <c r="K832" s="17" t="s">
        <v>633</v>
      </c>
      <c r="L832" s="17">
        <v>110</v>
      </c>
    </row>
    <row r="833" spans="11:12" x14ac:dyDescent="0.2">
      <c r="K833" s="17" t="s">
        <v>633</v>
      </c>
      <c r="L833" s="17">
        <v>12.5</v>
      </c>
    </row>
    <row r="834" spans="11:12" x14ac:dyDescent="0.2">
      <c r="K834" s="17" t="s">
        <v>634</v>
      </c>
      <c r="L834" s="17">
        <v>15.75</v>
      </c>
    </row>
    <row r="835" spans="11:12" x14ac:dyDescent="0.2">
      <c r="K835" s="17" t="s">
        <v>635</v>
      </c>
      <c r="L835" s="17">
        <v>15</v>
      </c>
    </row>
    <row r="836" spans="11:12" x14ac:dyDescent="0.2">
      <c r="K836" s="17" t="s">
        <v>635</v>
      </c>
      <c r="L836" s="17">
        <v>66</v>
      </c>
    </row>
    <row r="837" spans="11:12" x14ac:dyDescent="0.2">
      <c r="K837" s="17" t="s">
        <v>636</v>
      </c>
      <c r="L837" s="17">
        <v>12</v>
      </c>
    </row>
    <row r="838" spans="11:12" x14ac:dyDescent="0.2">
      <c r="K838" s="17" t="s">
        <v>636</v>
      </c>
      <c r="L838" s="17">
        <v>110</v>
      </c>
    </row>
    <row r="839" spans="11:12" x14ac:dyDescent="0.2">
      <c r="K839" s="17" t="s">
        <v>637</v>
      </c>
      <c r="L839" s="17">
        <v>13.2</v>
      </c>
    </row>
    <row r="840" spans="11:12" x14ac:dyDescent="0.2">
      <c r="K840" s="17" t="s">
        <v>638</v>
      </c>
      <c r="L840" s="17">
        <v>12</v>
      </c>
    </row>
    <row r="841" spans="11:12" x14ac:dyDescent="0.2">
      <c r="K841" s="17" t="s">
        <v>638</v>
      </c>
      <c r="L841" s="17">
        <v>44</v>
      </c>
    </row>
    <row r="842" spans="11:12" x14ac:dyDescent="0.2">
      <c r="K842" s="17" t="s">
        <v>639</v>
      </c>
      <c r="L842" s="17">
        <v>12</v>
      </c>
    </row>
    <row r="843" spans="11:12" x14ac:dyDescent="0.2">
      <c r="K843" s="17" t="s">
        <v>639</v>
      </c>
      <c r="L843" s="17">
        <v>44</v>
      </c>
    </row>
    <row r="844" spans="11:12" x14ac:dyDescent="0.2">
      <c r="K844" s="17" t="s">
        <v>640</v>
      </c>
      <c r="L844" s="17">
        <v>110</v>
      </c>
    </row>
    <row r="845" spans="11:12" x14ac:dyDescent="0.2">
      <c r="K845" s="17" t="s">
        <v>641</v>
      </c>
      <c r="L845" s="17">
        <v>11.5</v>
      </c>
    </row>
    <row r="846" spans="11:12" x14ac:dyDescent="0.2">
      <c r="K846" s="17" t="s">
        <v>641</v>
      </c>
      <c r="L846" s="17">
        <v>110</v>
      </c>
    </row>
    <row r="847" spans="11:12" x14ac:dyDescent="0.2">
      <c r="K847" s="17" t="s">
        <v>642</v>
      </c>
      <c r="L847" s="17">
        <v>33</v>
      </c>
    </row>
    <row r="848" spans="11:12" x14ac:dyDescent="0.2">
      <c r="K848" s="17" t="s">
        <v>643</v>
      </c>
      <c r="L848" s="17">
        <v>15</v>
      </c>
    </row>
    <row r="849" spans="11:12" x14ac:dyDescent="0.2">
      <c r="K849" s="17" t="s">
        <v>643</v>
      </c>
      <c r="L849" s="17">
        <v>66</v>
      </c>
    </row>
    <row r="850" spans="11:12" x14ac:dyDescent="0.2">
      <c r="K850" s="17" t="s">
        <v>644</v>
      </c>
      <c r="L850" s="17">
        <v>220</v>
      </c>
    </row>
    <row r="851" spans="11:12" x14ac:dyDescent="0.2">
      <c r="K851" s="17" t="s">
        <v>645</v>
      </c>
      <c r="L851" s="17">
        <v>23</v>
      </c>
    </row>
    <row r="852" spans="11:12" x14ac:dyDescent="0.2">
      <c r="K852" s="17" t="s">
        <v>645</v>
      </c>
      <c r="L852" s="17">
        <v>44</v>
      </c>
    </row>
    <row r="853" spans="11:12" x14ac:dyDescent="0.2">
      <c r="K853" s="17" t="s">
        <v>646</v>
      </c>
      <c r="L853" s="17">
        <v>220</v>
      </c>
    </row>
    <row r="854" spans="11:12" x14ac:dyDescent="0.2">
      <c r="K854" s="17" t="s">
        <v>647</v>
      </c>
      <c r="L854" s="17">
        <v>66</v>
      </c>
    </row>
    <row r="855" spans="11:12" x14ac:dyDescent="0.2">
      <c r="K855" s="17" t="s">
        <v>648</v>
      </c>
      <c r="L855" s="17">
        <v>66</v>
      </c>
    </row>
    <row r="856" spans="11:12" x14ac:dyDescent="0.2">
      <c r="K856" s="17" t="s">
        <v>649</v>
      </c>
      <c r="L856" s="17">
        <v>23</v>
      </c>
    </row>
    <row r="857" spans="11:12" x14ac:dyDescent="0.2">
      <c r="K857" s="17" t="s">
        <v>649</v>
      </c>
      <c r="L857" s="17">
        <v>110</v>
      </c>
    </row>
    <row r="858" spans="11:12" x14ac:dyDescent="0.2">
      <c r="K858" s="17" t="s">
        <v>650</v>
      </c>
      <c r="L858" s="17">
        <v>154</v>
      </c>
    </row>
    <row r="859" spans="11:12" x14ac:dyDescent="0.2">
      <c r="K859" s="17" t="s">
        <v>650</v>
      </c>
      <c r="L859" s="17">
        <v>220</v>
      </c>
    </row>
    <row r="860" spans="11:12" x14ac:dyDescent="0.2">
      <c r="K860" s="17" t="s">
        <v>651</v>
      </c>
      <c r="L860" s="17">
        <v>12</v>
      </c>
    </row>
    <row r="861" spans="11:12" x14ac:dyDescent="0.2">
      <c r="K861" s="17" t="s">
        <v>651</v>
      </c>
      <c r="L861" s="17">
        <v>66</v>
      </c>
    </row>
    <row r="862" spans="11:12" x14ac:dyDescent="0.2">
      <c r="K862" s="17" t="s">
        <v>651</v>
      </c>
      <c r="L862" s="17">
        <v>110</v>
      </c>
    </row>
    <row r="863" spans="11:12" x14ac:dyDescent="0.2">
      <c r="K863" s="17" t="s">
        <v>652</v>
      </c>
      <c r="L863" s="17">
        <v>12</v>
      </c>
    </row>
    <row r="864" spans="11:12" x14ac:dyDescent="0.2">
      <c r="K864" s="17" t="s">
        <v>652</v>
      </c>
      <c r="L864" s="17">
        <v>110</v>
      </c>
    </row>
    <row r="865" spans="11:12" x14ac:dyDescent="0.2">
      <c r="K865" s="17" t="s">
        <v>653</v>
      </c>
      <c r="L865" s="17">
        <v>13.2</v>
      </c>
    </row>
    <row r="866" spans="11:12" x14ac:dyDescent="0.2">
      <c r="K866" s="17" t="s">
        <v>654</v>
      </c>
      <c r="L866" s="17">
        <v>23</v>
      </c>
    </row>
    <row r="867" spans="11:12" x14ac:dyDescent="0.2">
      <c r="K867" s="17" t="s">
        <v>655</v>
      </c>
      <c r="L867" s="17">
        <v>66</v>
      </c>
    </row>
    <row r="868" spans="11:12" x14ac:dyDescent="0.2">
      <c r="K868" s="17" t="s">
        <v>655</v>
      </c>
      <c r="L868" s="17">
        <v>13.2</v>
      </c>
    </row>
    <row r="869" spans="11:12" x14ac:dyDescent="0.2">
      <c r="K869" s="17" t="s">
        <v>656</v>
      </c>
      <c r="L869" s="17">
        <v>12</v>
      </c>
    </row>
    <row r="870" spans="11:12" x14ac:dyDescent="0.2">
      <c r="K870" s="17" t="s">
        <v>656</v>
      </c>
      <c r="L870" s="17">
        <v>110</v>
      </c>
    </row>
    <row r="871" spans="11:12" x14ac:dyDescent="0.2">
      <c r="K871" s="17" t="s">
        <v>657</v>
      </c>
      <c r="L871" s="17">
        <v>12</v>
      </c>
    </row>
    <row r="872" spans="11:12" x14ac:dyDescent="0.2">
      <c r="K872" s="17" t="s">
        <v>657</v>
      </c>
      <c r="L872" s="17">
        <v>44</v>
      </c>
    </row>
    <row r="873" spans="11:12" x14ac:dyDescent="0.2">
      <c r="K873" s="17" t="s">
        <v>657</v>
      </c>
      <c r="L873" s="17">
        <v>110</v>
      </c>
    </row>
    <row r="874" spans="11:12" x14ac:dyDescent="0.2">
      <c r="K874" s="17" t="s">
        <v>658</v>
      </c>
      <c r="L874" s="17">
        <v>66</v>
      </c>
    </row>
    <row r="875" spans="11:12" x14ac:dyDescent="0.2">
      <c r="K875" s="17" t="s">
        <v>658</v>
      </c>
      <c r="L875" s="17">
        <v>154</v>
      </c>
    </row>
    <row r="876" spans="11:12" x14ac:dyDescent="0.2">
      <c r="K876" s="17" t="s">
        <v>659</v>
      </c>
      <c r="L876" s="17">
        <v>15</v>
      </c>
    </row>
    <row r="877" spans="11:12" x14ac:dyDescent="0.2">
      <c r="K877" s="17" t="s">
        <v>659</v>
      </c>
      <c r="L877" s="17">
        <v>66</v>
      </c>
    </row>
    <row r="878" spans="11:12" x14ac:dyDescent="0.2">
      <c r="K878" s="17" t="s">
        <v>660</v>
      </c>
      <c r="L878" s="17">
        <v>15</v>
      </c>
    </row>
    <row r="879" spans="11:12" x14ac:dyDescent="0.2">
      <c r="K879" s="17" t="s">
        <v>660</v>
      </c>
      <c r="L879" s="17">
        <v>66</v>
      </c>
    </row>
    <row r="880" spans="11:12" x14ac:dyDescent="0.2">
      <c r="K880" s="17" t="s">
        <v>661</v>
      </c>
      <c r="L880" s="17">
        <v>66</v>
      </c>
    </row>
    <row r="881" spans="11:12" x14ac:dyDescent="0.2">
      <c r="K881" s="17" t="s">
        <v>661</v>
      </c>
      <c r="L881" s="17">
        <v>13.8</v>
      </c>
    </row>
    <row r="882" spans="11:12" x14ac:dyDescent="0.2">
      <c r="K882" s="17" t="s">
        <v>662</v>
      </c>
      <c r="L882" s="17">
        <v>66</v>
      </c>
    </row>
    <row r="883" spans="11:12" x14ac:dyDescent="0.2">
      <c r="K883" s="17" t="s">
        <v>662</v>
      </c>
      <c r="L883" s="17">
        <v>13.8</v>
      </c>
    </row>
    <row r="884" spans="11:12" x14ac:dyDescent="0.2">
      <c r="K884" s="17" t="s">
        <v>663</v>
      </c>
      <c r="L884" s="17">
        <v>23</v>
      </c>
    </row>
    <row r="885" spans="11:12" x14ac:dyDescent="0.2">
      <c r="K885" s="17" t="s">
        <v>663</v>
      </c>
      <c r="L885" s="17">
        <v>66</v>
      </c>
    </row>
    <row r="886" spans="11:12" x14ac:dyDescent="0.2">
      <c r="K886" s="17" t="s">
        <v>664</v>
      </c>
      <c r="L886" s="17">
        <v>66</v>
      </c>
    </row>
    <row r="887" spans="11:12" x14ac:dyDescent="0.2">
      <c r="K887" s="17" t="s">
        <v>664</v>
      </c>
      <c r="L887" s="17">
        <v>13.8</v>
      </c>
    </row>
    <row r="888" spans="11:12" x14ac:dyDescent="0.2">
      <c r="K888" s="17" t="s">
        <v>665</v>
      </c>
      <c r="L888" s="17">
        <v>12</v>
      </c>
    </row>
    <row r="889" spans="11:12" x14ac:dyDescent="0.2">
      <c r="K889" s="17" t="s">
        <v>665</v>
      </c>
      <c r="L889" s="17">
        <v>110</v>
      </c>
    </row>
    <row r="890" spans="11:12" x14ac:dyDescent="0.2">
      <c r="K890" s="17" t="s">
        <v>666</v>
      </c>
      <c r="L890" s="17">
        <v>110</v>
      </c>
    </row>
    <row r="891" spans="11:12" x14ac:dyDescent="0.2">
      <c r="K891" s="17" t="s">
        <v>666</v>
      </c>
      <c r="L891" s="17">
        <v>13.8</v>
      </c>
    </row>
    <row r="892" spans="11:12" x14ac:dyDescent="0.2">
      <c r="K892" s="17" t="s">
        <v>667</v>
      </c>
      <c r="L892" s="17">
        <v>12</v>
      </c>
    </row>
    <row r="893" spans="11:12" x14ac:dyDescent="0.2">
      <c r="K893" s="17" t="s">
        <v>667</v>
      </c>
      <c r="L893" s="17">
        <v>110</v>
      </c>
    </row>
    <row r="894" spans="11:12" x14ac:dyDescent="0.2">
      <c r="K894" s="17" t="s">
        <v>668</v>
      </c>
      <c r="L894" s="17">
        <v>66</v>
      </c>
    </row>
    <row r="895" spans="11:12" x14ac:dyDescent="0.2">
      <c r="K895" s="17" t="s">
        <v>668</v>
      </c>
      <c r="L895" s="17">
        <v>13.2</v>
      </c>
    </row>
    <row r="896" spans="11:12" x14ac:dyDescent="0.2">
      <c r="K896" s="17" t="s">
        <v>669</v>
      </c>
      <c r="L896" s="17">
        <v>220</v>
      </c>
    </row>
    <row r="897" spans="11:12" x14ac:dyDescent="0.2">
      <c r="K897" s="17" t="s">
        <v>670</v>
      </c>
      <c r="L897" s="17">
        <v>15</v>
      </c>
    </row>
    <row r="898" spans="11:12" x14ac:dyDescent="0.2">
      <c r="K898" s="17" t="s">
        <v>670</v>
      </c>
      <c r="L898" s="17">
        <v>66</v>
      </c>
    </row>
    <row r="899" spans="11:12" x14ac:dyDescent="0.2">
      <c r="K899" s="17" t="s">
        <v>671</v>
      </c>
      <c r="L899" s="17">
        <v>23</v>
      </c>
    </row>
    <row r="900" spans="11:12" x14ac:dyDescent="0.2">
      <c r="K900" s="17" t="s">
        <v>671</v>
      </c>
      <c r="L900" s="17">
        <v>110</v>
      </c>
    </row>
    <row r="901" spans="11:12" x14ac:dyDescent="0.2">
      <c r="K901" s="17" t="s">
        <v>672</v>
      </c>
      <c r="L901" s="17">
        <v>12</v>
      </c>
    </row>
    <row r="902" spans="11:12" x14ac:dyDescent="0.2">
      <c r="K902" s="17" t="s">
        <v>672</v>
      </c>
      <c r="L902" s="17">
        <v>110</v>
      </c>
    </row>
    <row r="903" spans="11:12" x14ac:dyDescent="0.2">
      <c r="K903" s="17" t="s">
        <v>673</v>
      </c>
      <c r="L903" s="17">
        <v>15</v>
      </c>
    </row>
    <row r="904" spans="11:12" x14ac:dyDescent="0.2">
      <c r="K904" s="17" t="s">
        <v>673</v>
      </c>
      <c r="L904" s="17">
        <v>66</v>
      </c>
    </row>
    <row r="905" spans="11:12" x14ac:dyDescent="0.2">
      <c r="K905" s="17" t="s">
        <v>674</v>
      </c>
      <c r="L905" s="17">
        <v>12</v>
      </c>
    </row>
    <row r="906" spans="11:12" x14ac:dyDescent="0.2">
      <c r="K906" s="17" t="s">
        <v>674</v>
      </c>
      <c r="L906" s="17">
        <v>44</v>
      </c>
    </row>
    <row r="907" spans="11:12" x14ac:dyDescent="0.2">
      <c r="K907" s="17" t="s">
        <v>674</v>
      </c>
      <c r="L907" s="17">
        <v>110</v>
      </c>
    </row>
    <row r="908" spans="11:12" x14ac:dyDescent="0.2">
      <c r="K908" s="17" t="s">
        <v>675</v>
      </c>
      <c r="L908" s="17">
        <v>13.2</v>
      </c>
    </row>
    <row r="909" spans="11:12" x14ac:dyDescent="0.2">
      <c r="K909" s="17" t="s">
        <v>676</v>
      </c>
      <c r="L909" s="17">
        <v>12</v>
      </c>
    </row>
    <row r="910" spans="11:12" x14ac:dyDescent="0.2">
      <c r="K910" s="17" t="s">
        <v>676</v>
      </c>
      <c r="L910" s="17">
        <v>66</v>
      </c>
    </row>
    <row r="911" spans="11:12" x14ac:dyDescent="0.2">
      <c r="K911" s="17" t="s">
        <v>677</v>
      </c>
      <c r="L911" s="17">
        <v>66</v>
      </c>
    </row>
    <row r="912" spans="11:12" x14ac:dyDescent="0.2">
      <c r="K912" s="17" t="s">
        <v>677</v>
      </c>
      <c r="L912" s="17">
        <v>13.8</v>
      </c>
    </row>
    <row r="913" spans="11:12" x14ac:dyDescent="0.2">
      <c r="K913" s="17" t="s">
        <v>677</v>
      </c>
      <c r="L913" s="17">
        <v>154</v>
      </c>
    </row>
    <row r="914" spans="11:12" x14ac:dyDescent="0.2">
      <c r="K914" s="17" t="s">
        <v>678</v>
      </c>
      <c r="L914" s="17">
        <v>15</v>
      </c>
    </row>
    <row r="915" spans="11:12" x14ac:dyDescent="0.2">
      <c r="K915" s="17" t="s">
        <v>678</v>
      </c>
      <c r="L915" s="17">
        <v>66</v>
      </c>
    </row>
    <row r="916" spans="11:12" x14ac:dyDescent="0.2">
      <c r="K916" s="17" t="s">
        <v>679</v>
      </c>
      <c r="L916" s="17">
        <v>220</v>
      </c>
    </row>
    <row r="917" spans="11:12" x14ac:dyDescent="0.2">
      <c r="K917" s="17" t="s">
        <v>680</v>
      </c>
      <c r="L917" s="17">
        <v>12</v>
      </c>
    </row>
    <row r="918" spans="11:12" x14ac:dyDescent="0.2">
      <c r="K918" s="17" t="s">
        <v>680</v>
      </c>
      <c r="L918" s="17">
        <v>110</v>
      </c>
    </row>
    <row r="919" spans="11:12" x14ac:dyDescent="0.2">
      <c r="K919" s="17" t="s">
        <v>681</v>
      </c>
      <c r="L919" s="17">
        <v>23</v>
      </c>
    </row>
    <row r="920" spans="11:12" x14ac:dyDescent="0.2">
      <c r="K920" s="17" t="s">
        <v>681</v>
      </c>
      <c r="L920" s="17">
        <v>33</v>
      </c>
    </row>
    <row r="921" spans="11:12" x14ac:dyDescent="0.2">
      <c r="K921" s="17" t="s">
        <v>682</v>
      </c>
      <c r="L921" s="17">
        <v>15</v>
      </c>
    </row>
    <row r="922" spans="11:12" x14ac:dyDescent="0.2">
      <c r="K922" s="17" t="s">
        <v>682</v>
      </c>
      <c r="L922" s="17">
        <v>66</v>
      </c>
    </row>
    <row r="923" spans="11:12" x14ac:dyDescent="0.2">
      <c r="K923" s="17" t="s">
        <v>683</v>
      </c>
      <c r="L923" s="17">
        <v>220</v>
      </c>
    </row>
    <row r="924" spans="11:12" x14ac:dyDescent="0.2">
      <c r="K924" s="17" t="s">
        <v>684</v>
      </c>
      <c r="L924" s="17">
        <v>12</v>
      </c>
    </row>
    <row r="925" spans="11:12" x14ac:dyDescent="0.2">
      <c r="K925" s="17" t="s">
        <v>684</v>
      </c>
      <c r="L925" s="17">
        <v>23</v>
      </c>
    </row>
    <row r="926" spans="11:12" x14ac:dyDescent="0.2">
      <c r="K926" s="17" t="s">
        <v>684</v>
      </c>
      <c r="L926" s="17">
        <v>110</v>
      </c>
    </row>
    <row r="927" spans="11:12" x14ac:dyDescent="0.2">
      <c r="K927" s="17" t="s">
        <v>685</v>
      </c>
      <c r="L927" s="17">
        <v>12</v>
      </c>
    </row>
    <row r="928" spans="11:12" x14ac:dyDescent="0.2">
      <c r="K928" s="17" t="s">
        <v>685</v>
      </c>
      <c r="L928" s="17">
        <v>20</v>
      </c>
    </row>
    <row r="929" spans="11:12" x14ac:dyDescent="0.2">
      <c r="K929" s="17" t="s">
        <v>685</v>
      </c>
      <c r="L929" s="17">
        <v>110</v>
      </c>
    </row>
    <row r="930" spans="11:12" x14ac:dyDescent="0.2">
      <c r="K930" s="17" t="s">
        <v>686</v>
      </c>
      <c r="L930" s="17">
        <v>23</v>
      </c>
    </row>
    <row r="931" spans="11:12" x14ac:dyDescent="0.2">
      <c r="K931" s="17" t="s">
        <v>686</v>
      </c>
      <c r="L931" s="17">
        <v>66</v>
      </c>
    </row>
    <row r="932" spans="11:12" x14ac:dyDescent="0.2">
      <c r="K932" s="17" t="s">
        <v>687</v>
      </c>
      <c r="L932" s="17">
        <v>12</v>
      </c>
    </row>
    <row r="933" spans="11:12" x14ac:dyDescent="0.2">
      <c r="K933" s="17" t="s">
        <v>687</v>
      </c>
      <c r="L933" s="17">
        <v>110</v>
      </c>
    </row>
    <row r="934" spans="11:12" x14ac:dyDescent="0.2">
      <c r="K934" s="17" t="s">
        <v>688</v>
      </c>
      <c r="L934" s="17">
        <v>110</v>
      </c>
    </row>
    <row r="935" spans="11:12" x14ac:dyDescent="0.2">
      <c r="K935" s="17" t="s">
        <v>688</v>
      </c>
      <c r="L935" s="17">
        <v>154</v>
      </c>
    </row>
    <row r="936" spans="11:12" x14ac:dyDescent="0.2">
      <c r="K936" s="17" t="s">
        <v>689</v>
      </c>
      <c r="L936" s="17">
        <v>66</v>
      </c>
    </row>
    <row r="937" spans="11:12" x14ac:dyDescent="0.2">
      <c r="K937" s="17" t="s">
        <v>689</v>
      </c>
      <c r="L937" s="17">
        <v>13.8</v>
      </c>
    </row>
    <row r="938" spans="11:12" x14ac:dyDescent="0.2">
      <c r="K938" s="17" t="s">
        <v>690</v>
      </c>
      <c r="L938" s="17">
        <v>15</v>
      </c>
    </row>
    <row r="939" spans="11:12" x14ac:dyDescent="0.2">
      <c r="K939" s="17" t="s">
        <v>691</v>
      </c>
      <c r="L939" s="17">
        <v>15</v>
      </c>
    </row>
    <row r="940" spans="11:12" x14ac:dyDescent="0.2">
      <c r="K940" s="17" t="s">
        <v>691</v>
      </c>
      <c r="L940" s="17">
        <v>66</v>
      </c>
    </row>
    <row r="941" spans="11:12" x14ac:dyDescent="0.2">
      <c r="K941" s="17" t="s">
        <v>692</v>
      </c>
      <c r="L941" s="17">
        <v>15</v>
      </c>
    </row>
    <row r="942" spans="11:12" x14ac:dyDescent="0.2">
      <c r="K942" s="17" t="s">
        <v>692</v>
      </c>
      <c r="L942" s="17">
        <v>66</v>
      </c>
    </row>
    <row r="943" spans="11:12" x14ac:dyDescent="0.2">
      <c r="K943" s="17" t="s">
        <v>693</v>
      </c>
      <c r="L943" s="17">
        <v>15</v>
      </c>
    </row>
    <row r="944" spans="11:12" x14ac:dyDescent="0.2">
      <c r="K944" s="17" t="s">
        <v>693</v>
      </c>
      <c r="L944" s="17">
        <v>66</v>
      </c>
    </row>
    <row r="945" spans="11:12" x14ac:dyDescent="0.2">
      <c r="K945" s="17" t="s">
        <v>693</v>
      </c>
      <c r="L945" s="17">
        <v>154</v>
      </c>
    </row>
    <row r="946" spans="11:12" x14ac:dyDescent="0.2">
      <c r="K946" s="17" t="s">
        <v>694</v>
      </c>
      <c r="L946" s="17">
        <v>110</v>
      </c>
    </row>
    <row r="947" spans="11:12" x14ac:dyDescent="0.2">
      <c r="K947" s="17" t="s">
        <v>694</v>
      </c>
      <c r="L947" s="17">
        <v>13.8</v>
      </c>
    </row>
    <row r="948" spans="11:12" x14ac:dyDescent="0.2">
      <c r="K948" s="17" t="s">
        <v>695</v>
      </c>
      <c r="L948" s="17">
        <v>110</v>
      </c>
    </row>
    <row r="949" spans="11:12" x14ac:dyDescent="0.2">
      <c r="K949" s="17" t="s">
        <v>696</v>
      </c>
      <c r="L949" s="17">
        <v>66</v>
      </c>
    </row>
    <row r="950" spans="11:12" x14ac:dyDescent="0.2">
      <c r="K950" s="17" t="s">
        <v>697</v>
      </c>
      <c r="L950" s="17">
        <v>66</v>
      </c>
    </row>
    <row r="951" spans="11:12" x14ac:dyDescent="0.2">
      <c r="K951" s="17" t="s">
        <v>698</v>
      </c>
      <c r="L951" s="17">
        <v>12</v>
      </c>
    </row>
    <row r="952" spans="11:12" x14ac:dyDescent="0.2">
      <c r="K952" s="17" t="s">
        <v>698</v>
      </c>
      <c r="L952" s="17">
        <v>66</v>
      </c>
    </row>
    <row r="953" spans="11:12" x14ac:dyDescent="0.2">
      <c r="K953" s="17" t="s">
        <v>699</v>
      </c>
      <c r="L953" s="17">
        <v>110</v>
      </c>
    </row>
    <row r="954" spans="11:12" x14ac:dyDescent="0.2">
      <c r="K954" s="17" t="s">
        <v>700</v>
      </c>
      <c r="L954" s="17">
        <v>110</v>
      </c>
    </row>
    <row r="955" spans="11:12" x14ac:dyDescent="0.2">
      <c r="K955" s="17" t="s">
        <v>702</v>
      </c>
      <c r="L955" s="17">
        <v>220</v>
      </c>
    </row>
    <row r="956" spans="11:12" x14ac:dyDescent="0.2">
      <c r="K956" s="17" t="s">
        <v>701</v>
      </c>
      <c r="L956" s="17">
        <v>110</v>
      </c>
    </row>
    <row r="957" spans="11:12" x14ac:dyDescent="0.2">
      <c r="K957" s="17" t="s">
        <v>703</v>
      </c>
      <c r="L957" s="17">
        <v>110</v>
      </c>
    </row>
    <row r="958" spans="11:12" x14ac:dyDescent="0.2">
      <c r="K958" s="17" t="s">
        <v>704</v>
      </c>
      <c r="L958" s="17">
        <v>110</v>
      </c>
    </row>
    <row r="959" spans="11:12" x14ac:dyDescent="0.2">
      <c r="K959" s="17" t="s">
        <v>705</v>
      </c>
      <c r="L959" s="17">
        <v>220</v>
      </c>
    </row>
    <row r="960" spans="11:12" x14ac:dyDescent="0.2">
      <c r="K960" s="17" t="s">
        <v>706</v>
      </c>
      <c r="L960" s="17">
        <v>110</v>
      </c>
    </row>
    <row r="961" spans="11:12" x14ac:dyDescent="0.2">
      <c r="K961" s="17" t="s">
        <v>707</v>
      </c>
      <c r="L961" s="17">
        <v>110</v>
      </c>
    </row>
    <row r="962" spans="11:12" x14ac:dyDescent="0.2">
      <c r="K962" s="17" t="s">
        <v>708</v>
      </c>
      <c r="L962" s="17">
        <v>44</v>
      </c>
    </row>
    <row r="963" spans="11:12" x14ac:dyDescent="0.2">
      <c r="K963" s="17" t="s">
        <v>709</v>
      </c>
      <c r="L963" s="17">
        <v>220</v>
      </c>
    </row>
    <row r="964" spans="11:12" x14ac:dyDescent="0.2">
      <c r="K964" s="17" t="s">
        <v>710</v>
      </c>
      <c r="L964" s="17">
        <v>110</v>
      </c>
    </row>
    <row r="965" spans="11:12" x14ac:dyDescent="0.2">
      <c r="K965" s="17" t="s">
        <v>711</v>
      </c>
      <c r="L965" s="17">
        <v>66</v>
      </c>
    </row>
    <row r="966" spans="11:12" x14ac:dyDescent="0.2">
      <c r="K966" s="17" t="s">
        <v>712</v>
      </c>
      <c r="L966" s="17">
        <v>110</v>
      </c>
    </row>
    <row r="967" spans="11:12" x14ac:dyDescent="0.2">
      <c r="K967" s="17" t="s">
        <v>713</v>
      </c>
      <c r="L967" s="17">
        <v>44</v>
      </c>
    </row>
    <row r="968" spans="11:12" x14ac:dyDescent="0.2">
      <c r="K968" s="17" t="s">
        <v>713</v>
      </c>
      <c r="L968" s="17">
        <v>110</v>
      </c>
    </row>
    <row r="969" spans="11:12" x14ac:dyDescent="0.2">
      <c r="K969" s="17" t="s">
        <v>714</v>
      </c>
      <c r="L969" s="17">
        <v>220</v>
      </c>
    </row>
    <row r="970" spans="11:12" x14ac:dyDescent="0.2">
      <c r="K970" s="17" t="s">
        <v>715</v>
      </c>
      <c r="L970" s="17">
        <v>66</v>
      </c>
    </row>
    <row r="971" spans="11:12" x14ac:dyDescent="0.2">
      <c r="K971" s="17" t="s">
        <v>716</v>
      </c>
      <c r="L971" s="17">
        <v>110</v>
      </c>
    </row>
    <row r="972" spans="11:12" x14ac:dyDescent="0.2">
      <c r="K972" s="17" t="s">
        <v>717</v>
      </c>
      <c r="L972" s="17">
        <v>110</v>
      </c>
    </row>
    <row r="973" spans="11:12" x14ac:dyDescent="0.2">
      <c r="K973" s="17" t="s">
        <v>718</v>
      </c>
      <c r="L973" s="17">
        <v>66</v>
      </c>
    </row>
    <row r="974" spans="11:12" x14ac:dyDescent="0.2">
      <c r="K974" s="17" t="s">
        <v>719</v>
      </c>
      <c r="L974" s="17">
        <v>154</v>
      </c>
    </row>
    <row r="975" spans="11:12" x14ac:dyDescent="0.2">
      <c r="K975" s="17" t="s">
        <v>720</v>
      </c>
      <c r="L975" s="17">
        <v>110</v>
      </c>
    </row>
    <row r="976" spans="11:12" x14ac:dyDescent="0.2">
      <c r="K976" s="17" t="s">
        <v>721</v>
      </c>
      <c r="L976" s="17">
        <v>220</v>
      </c>
    </row>
    <row r="977" spans="11:12" x14ac:dyDescent="0.2">
      <c r="K977" s="17" t="s">
        <v>722</v>
      </c>
      <c r="L977" s="17">
        <v>66</v>
      </c>
    </row>
    <row r="978" spans="11:12" x14ac:dyDescent="0.2">
      <c r="K978" s="17" t="s">
        <v>723</v>
      </c>
      <c r="L978" s="17">
        <v>220</v>
      </c>
    </row>
    <row r="979" spans="11:12" x14ac:dyDescent="0.2">
      <c r="K979" s="17" t="s">
        <v>724</v>
      </c>
      <c r="L979" s="17">
        <v>66</v>
      </c>
    </row>
    <row r="980" spans="11:12" x14ac:dyDescent="0.2">
      <c r="K980" s="17" t="s">
        <v>725</v>
      </c>
      <c r="L980" s="17">
        <v>220</v>
      </c>
    </row>
    <row r="981" spans="11:12" x14ac:dyDescent="0.2">
      <c r="K981" s="17" t="s">
        <v>726</v>
      </c>
      <c r="L981" s="17">
        <v>44</v>
      </c>
    </row>
    <row r="982" spans="11:12" x14ac:dyDescent="0.2">
      <c r="K982" s="17" t="s">
        <v>727</v>
      </c>
      <c r="L982" s="17">
        <v>66</v>
      </c>
    </row>
    <row r="983" spans="11:12" x14ac:dyDescent="0.2">
      <c r="K983" s="17" t="s">
        <v>728</v>
      </c>
      <c r="L983" s="17">
        <v>44</v>
      </c>
    </row>
    <row r="984" spans="11:12" x14ac:dyDescent="0.2">
      <c r="K984" s="17" t="s">
        <v>729</v>
      </c>
      <c r="L984" s="17">
        <v>66</v>
      </c>
    </row>
    <row r="985" spans="11:12" x14ac:dyDescent="0.2">
      <c r="K985" s="17" t="s">
        <v>730</v>
      </c>
      <c r="L985" s="17">
        <v>66</v>
      </c>
    </row>
    <row r="986" spans="11:12" x14ac:dyDescent="0.2">
      <c r="K986" s="17" t="s">
        <v>731</v>
      </c>
      <c r="L986" s="17">
        <v>66</v>
      </c>
    </row>
    <row r="987" spans="11:12" x14ac:dyDescent="0.2">
      <c r="K987" s="17" t="s">
        <v>732</v>
      </c>
      <c r="L987" s="17">
        <v>110</v>
      </c>
    </row>
    <row r="988" spans="11:12" x14ac:dyDescent="0.2">
      <c r="K988" s="17" t="s">
        <v>733</v>
      </c>
      <c r="L988" s="17">
        <v>110</v>
      </c>
    </row>
    <row r="989" spans="11:12" x14ac:dyDescent="0.2">
      <c r="K989" s="17" t="s">
        <v>734</v>
      </c>
      <c r="L989" s="17">
        <v>110</v>
      </c>
    </row>
    <row r="990" spans="11:12" x14ac:dyDescent="0.2">
      <c r="K990" s="17" t="s">
        <v>735</v>
      </c>
      <c r="L990" s="17">
        <v>110</v>
      </c>
    </row>
    <row r="991" spans="11:12" x14ac:dyDescent="0.2">
      <c r="K991" s="17" t="s">
        <v>736</v>
      </c>
      <c r="L991" s="17">
        <v>66</v>
      </c>
    </row>
    <row r="992" spans="11:12" x14ac:dyDescent="0.2">
      <c r="K992" s="17" t="s">
        <v>737</v>
      </c>
      <c r="L992" s="17">
        <v>110</v>
      </c>
    </row>
    <row r="993" spans="11:12" x14ac:dyDescent="0.2">
      <c r="K993" s="17" t="s">
        <v>738</v>
      </c>
      <c r="L993" s="17">
        <v>110</v>
      </c>
    </row>
    <row r="994" spans="11:12" x14ac:dyDescent="0.2">
      <c r="K994" s="17" t="s">
        <v>739</v>
      </c>
      <c r="L994" s="17">
        <v>220</v>
      </c>
    </row>
    <row r="995" spans="11:12" x14ac:dyDescent="0.2">
      <c r="K995" s="17" t="s">
        <v>740</v>
      </c>
      <c r="L995" s="17">
        <v>110</v>
      </c>
    </row>
    <row r="996" spans="11:12" x14ac:dyDescent="0.2">
      <c r="K996" s="17" t="s">
        <v>741</v>
      </c>
      <c r="L996" s="17">
        <v>66</v>
      </c>
    </row>
    <row r="997" spans="11:12" x14ac:dyDescent="0.2">
      <c r="K997" s="17" t="s">
        <v>742</v>
      </c>
      <c r="L997" s="17">
        <v>110</v>
      </c>
    </row>
    <row r="998" spans="11:12" x14ac:dyDescent="0.2">
      <c r="K998" s="17" t="s">
        <v>743</v>
      </c>
      <c r="L998" s="17">
        <v>66</v>
      </c>
    </row>
    <row r="999" spans="11:12" x14ac:dyDescent="0.2">
      <c r="K999" s="17" t="s">
        <v>744</v>
      </c>
      <c r="L999" s="17">
        <v>66</v>
      </c>
    </row>
    <row r="1000" spans="11:12" x14ac:dyDescent="0.2">
      <c r="K1000" s="17" t="s">
        <v>745</v>
      </c>
      <c r="L1000" s="17">
        <v>110</v>
      </c>
    </row>
    <row r="1001" spans="11:12" x14ac:dyDescent="0.2">
      <c r="K1001" s="17" t="s">
        <v>746</v>
      </c>
      <c r="L1001" s="17">
        <v>44</v>
      </c>
    </row>
    <row r="1002" spans="11:12" x14ac:dyDescent="0.2">
      <c r="K1002" s="17" t="s">
        <v>746</v>
      </c>
      <c r="L1002" s="17">
        <v>110</v>
      </c>
    </row>
    <row r="1003" spans="11:12" x14ac:dyDescent="0.2">
      <c r="K1003" s="17" t="s">
        <v>747</v>
      </c>
      <c r="L1003" s="17">
        <v>110</v>
      </c>
    </row>
    <row r="1004" spans="11:12" x14ac:dyDescent="0.2">
      <c r="K1004" s="17" t="s">
        <v>748</v>
      </c>
      <c r="L1004" s="17">
        <v>220</v>
      </c>
    </row>
    <row r="1005" spans="11:12" x14ac:dyDescent="0.2">
      <c r="K1005" s="17" t="s">
        <v>749</v>
      </c>
      <c r="L1005" s="17">
        <v>66</v>
      </c>
    </row>
    <row r="1006" spans="11:12" x14ac:dyDescent="0.2">
      <c r="K1006" s="17" t="s">
        <v>750</v>
      </c>
      <c r="L1006" s="17">
        <v>66</v>
      </c>
    </row>
    <row r="1007" spans="11:12" x14ac:dyDescent="0.2">
      <c r="K1007" s="17" t="s">
        <v>751</v>
      </c>
      <c r="L1007" s="17">
        <v>110</v>
      </c>
    </row>
    <row r="1008" spans="11:12" x14ac:dyDescent="0.2">
      <c r="K1008" s="17" t="s">
        <v>752</v>
      </c>
      <c r="L1008" s="17">
        <v>66</v>
      </c>
    </row>
    <row r="1009" spans="11:12" x14ac:dyDescent="0.2">
      <c r="K1009" s="17" t="s">
        <v>753</v>
      </c>
      <c r="L1009" s="17">
        <v>110</v>
      </c>
    </row>
    <row r="1010" spans="11:12" x14ac:dyDescent="0.2">
      <c r="K1010" s="17" t="s">
        <v>754</v>
      </c>
      <c r="L1010" s="17">
        <v>66</v>
      </c>
    </row>
    <row r="1011" spans="11:12" x14ac:dyDescent="0.2">
      <c r="K1011" s="17" t="s">
        <v>755</v>
      </c>
      <c r="L1011" s="17">
        <v>66</v>
      </c>
    </row>
    <row r="1012" spans="11:12" x14ac:dyDescent="0.2">
      <c r="K1012" s="17" t="s">
        <v>756</v>
      </c>
      <c r="L1012" s="17">
        <v>66</v>
      </c>
    </row>
    <row r="1013" spans="11:12" x14ac:dyDescent="0.2">
      <c r="K1013" s="17" t="s">
        <v>757</v>
      </c>
      <c r="L1013" s="17">
        <v>110</v>
      </c>
    </row>
    <row r="1014" spans="11:12" x14ac:dyDescent="0.2">
      <c r="K1014" s="17" t="s">
        <v>758</v>
      </c>
      <c r="L1014" s="17">
        <v>110</v>
      </c>
    </row>
    <row r="1015" spans="11:12" x14ac:dyDescent="0.2">
      <c r="K1015" s="17" t="s">
        <v>759</v>
      </c>
      <c r="L1015" s="17">
        <v>154</v>
      </c>
    </row>
    <row r="1016" spans="11:12" x14ac:dyDescent="0.2">
      <c r="K1016" s="17" t="s">
        <v>760</v>
      </c>
      <c r="L1016" s="17">
        <v>154</v>
      </c>
    </row>
    <row r="1017" spans="11:12" x14ac:dyDescent="0.2">
      <c r="K1017" s="17" t="s">
        <v>761</v>
      </c>
      <c r="L1017" s="17">
        <v>154</v>
      </c>
    </row>
    <row r="1018" spans="11:12" x14ac:dyDescent="0.2">
      <c r="K1018" s="17" t="s">
        <v>762</v>
      </c>
      <c r="L1018" s="17">
        <v>154</v>
      </c>
    </row>
    <row r="1019" spans="11:12" x14ac:dyDescent="0.2">
      <c r="K1019" s="17" t="s">
        <v>763</v>
      </c>
      <c r="L1019" s="17">
        <v>66</v>
      </c>
    </row>
    <row r="1020" spans="11:12" x14ac:dyDescent="0.2">
      <c r="K1020" s="17" t="s">
        <v>764</v>
      </c>
      <c r="L1020" s="17">
        <v>66</v>
      </c>
    </row>
    <row r="1021" spans="11:12" x14ac:dyDescent="0.2">
      <c r="K1021" s="17" t="s">
        <v>765</v>
      </c>
      <c r="L1021" s="17">
        <v>66</v>
      </c>
    </row>
    <row r="1022" spans="11:12" x14ac:dyDescent="0.2">
      <c r="K1022" s="17" t="s">
        <v>766</v>
      </c>
      <c r="L1022" s="17">
        <v>66</v>
      </c>
    </row>
    <row r="1023" spans="11:12" x14ac:dyDescent="0.2">
      <c r="K1023" s="17" t="s">
        <v>767</v>
      </c>
      <c r="L1023" s="17">
        <v>66</v>
      </c>
    </row>
    <row r="1024" spans="11:12" x14ac:dyDescent="0.2">
      <c r="K1024" s="17" t="s">
        <v>768</v>
      </c>
      <c r="L1024" s="17">
        <v>154</v>
      </c>
    </row>
    <row r="1025" spans="11:12" x14ac:dyDescent="0.2">
      <c r="K1025" s="17" t="s">
        <v>769</v>
      </c>
      <c r="L1025" s="17">
        <v>44</v>
      </c>
    </row>
    <row r="1026" spans="11:12" x14ac:dyDescent="0.2">
      <c r="K1026" s="17" t="s">
        <v>770</v>
      </c>
      <c r="L1026" s="17">
        <v>110</v>
      </c>
    </row>
    <row r="1027" spans="11:12" x14ac:dyDescent="0.2">
      <c r="K1027" s="17" t="s">
        <v>771</v>
      </c>
      <c r="L1027" s="17">
        <v>110</v>
      </c>
    </row>
    <row r="1028" spans="11:12" x14ac:dyDescent="0.2">
      <c r="K1028" s="17" t="s">
        <v>772</v>
      </c>
      <c r="L1028" s="17">
        <v>154</v>
      </c>
    </row>
    <row r="1029" spans="11:12" x14ac:dyDescent="0.2">
      <c r="K1029" s="17" t="s">
        <v>773</v>
      </c>
      <c r="L1029" s="17">
        <v>110</v>
      </c>
    </row>
    <row r="1030" spans="11:12" x14ac:dyDescent="0.2">
      <c r="K1030" s="17" t="s">
        <v>774</v>
      </c>
      <c r="L1030" s="17">
        <v>154</v>
      </c>
    </row>
    <row r="1031" spans="11:12" x14ac:dyDescent="0.2">
      <c r="K1031" s="17" t="s">
        <v>775</v>
      </c>
      <c r="L1031" s="17">
        <v>66</v>
      </c>
    </row>
    <row r="1032" spans="11:12" x14ac:dyDescent="0.2">
      <c r="K1032" s="17" t="s">
        <v>776</v>
      </c>
      <c r="L1032" s="17">
        <v>110</v>
      </c>
    </row>
    <row r="1033" spans="11:12" x14ac:dyDescent="0.2">
      <c r="K1033" s="17" t="s">
        <v>777</v>
      </c>
      <c r="L1033" s="17">
        <v>110</v>
      </c>
    </row>
    <row r="1034" spans="11:12" x14ac:dyDescent="0.2">
      <c r="K1034" s="17" t="s">
        <v>778</v>
      </c>
      <c r="L1034" s="17">
        <v>66</v>
      </c>
    </row>
    <row r="1035" spans="11:12" x14ac:dyDescent="0.2">
      <c r="K1035" s="17" t="s">
        <v>779</v>
      </c>
      <c r="L1035" s="17">
        <v>66</v>
      </c>
    </row>
    <row r="1036" spans="11:12" x14ac:dyDescent="0.2">
      <c r="K1036" s="17" t="s">
        <v>780</v>
      </c>
      <c r="L1036" s="17">
        <v>110</v>
      </c>
    </row>
    <row r="1037" spans="11:12" x14ac:dyDescent="0.2">
      <c r="K1037" s="17" t="s">
        <v>781</v>
      </c>
      <c r="L1037" s="17">
        <v>154</v>
      </c>
    </row>
    <row r="1038" spans="11:12" x14ac:dyDescent="0.2">
      <c r="K1038" s="17" t="s">
        <v>782</v>
      </c>
      <c r="L1038" s="17">
        <v>154</v>
      </c>
    </row>
    <row r="1039" spans="11:12" x14ac:dyDescent="0.2">
      <c r="K1039" s="17" t="s">
        <v>783</v>
      </c>
      <c r="L1039" s="17">
        <v>110</v>
      </c>
    </row>
    <row r="1040" spans="11:12" x14ac:dyDescent="0.2">
      <c r="K1040" s="17" t="s">
        <v>784</v>
      </c>
      <c r="L1040" s="17">
        <v>66</v>
      </c>
    </row>
    <row r="1041" spans="11:12" x14ac:dyDescent="0.2">
      <c r="K1041" s="17" t="s">
        <v>785</v>
      </c>
      <c r="L1041" s="17">
        <v>110</v>
      </c>
    </row>
    <row r="1042" spans="11:12" x14ac:dyDescent="0.2">
      <c r="K1042" s="17" t="s">
        <v>786</v>
      </c>
      <c r="L1042" s="17">
        <v>66</v>
      </c>
    </row>
    <row r="1043" spans="11:12" x14ac:dyDescent="0.2">
      <c r="K1043" s="17" t="s">
        <v>787</v>
      </c>
      <c r="L1043" s="17">
        <v>66</v>
      </c>
    </row>
    <row r="1044" spans="11:12" x14ac:dyDescent="0.2">
      <c r="K1044" s="17" t="s">
        <v>788</v>
      </c>
      <c r="L1044" s="17">
        <v>110</v>
      </c>
    </row>
    <row r="1045" spans="11:12" x14ac:dyDescent="0.2">
      <c r="K1045" s="17" t="s">
        <v>789</v>
      </c>
      <c r="L1045" s="17">
        <v>66</v>
      </c>
    </row>
    <row r="1046" spans="11:12" x14ac:dyDescent="0.2">
      <c r="K1046" s="17" t="s">
        <v>790</v>
      </c>
      <c r="L1046" s="17">
        <v>66</v>
      </c>
    </row>
    <row r="1047" spans="11:12" x14ac:dyDescent="0.2">
      <c r="K1047" s="17" t="s">
        <v>791</v>
      </c>
      <c r="L1047" s="17">
        <v>110</v>
      </c>
    </row>
    <row r="1048" spans="11:12" x14ac:dyDescent="0.2">
      <c r="K1048" s="17" t="s">
        <v>792</v>
      </c>
      <c r="L1048" s="17">
        <v>66</v>
      </c>
    </row>
    <row r="1049" spans="11:12" x14ac:dyDescent="0.2">
      <c r="K1049" s="17" t="s">
        <v>793</v>
      </c>
      <c r="L1049" s="17">
        <v>110</v>
      </c>
    </row>
    <row r="1050" spans="11:12" x14ac:dyDescent="0.2">
      <c r="K1050" s="17" t="s">
        <v>794</v>
      </c>
      <c r="L1050" s="17">
        <v>66</v>
      </c>
    </row>
    <row r="1051" spans="11:12" x14ac:dyDescent="0.2">
      <c r="K1051" s="17" t="s">
        <v>795</v>
      </c>
      <c r="L1051" s="17">
        <v>110</v>
      </c>
    </row>
    <row r="1052" spans="11:12" x14ac:dyDescent="0.2">
      <c r="K1052" s="17" t="s">
        <v>796</v>
      </c>
      <c r="L1052" s="17">
        <v>44</v>
      </c>
    </row>
    <row r="1053" spans="11:12" x14ac:dyDescent="0.2">
      <c r="K1053" s="17" t="s">
        <v>797</v>
      </c>
      <c r="L1053" s="17">
        <v>154</v>
      </c>
    </row>
    <row r="1054" spans="11:12" x14ac:dyDescent="0.2">
      <c r="K1054" s="17" t="s">
        <v>798</v>
      </c>
      <c r="L1054" s="17">
        <v>66</v>
      </c>
    </row>
    <row r="1055" spans="11:12" x14ac:dyDescent="0.2">
      <c r="K1055" s="17" t="s">
        <v>799</v>
      </c>
      <c r="L1055" s="17">
        <v>110</v>
      </c>
    </row>
    <row r="1056" spans="11:12" x14ac:dyDescent="0.2">
      <c r="K1056" s="17" t="s">
        <v>800</v>
      </c>
      <c r="L1056" s="17">
        <v>110</v>
      </c>
    </row>
    <row r="1057" spans="11:12" x14ac:dyDescent="0.2">
      <c r="K1057" s="17" t="s">
        <v>801</v>
      </c>
      <c r="L1057" s="17">
        <v>110</v>
      </c>
    </row>
    <row r="1058" spans="11:12" x14ac:dyDescent="0.2">
      <c r="K1058" s="17" t="s">
        <v>802</v>
      </c>
      <c r="L1058" s="17">
        <v>66</v>
      </c>
    </row>
    <row r="1059" spans="11:12" x14ac:dyDescent="0.2">
      <c r="K1059" s="17" t="s">
        <v>803</v>
      </c>
      <c r="L1059" s="17">
        <v>110</v>
      </c>
    </row>
    <row r="1060" spans="11:12" x14ac:dyDescent="0.2">
      <c r="K1060" s="17" t="s">
        <v>804</v>
      </c>
      <c r="L1060" s="17">
        <v>44</v>
      </c>
    </row>
    <row r="1061" spans="11:12" x14ac:dyDescent="0.2">
      <c r="K1061" s="17" t="s">
        <v>805</v>
      </c>
      <c r="L1061" s="17">
        <v>66</v>
      </c>
    </row>
    <row r="1062" spans="11:12" x14ac:dyDescent="0.2">
      <c r="K1062" s="17" t="s">
        <v>806</v>
      </c>
      <c r="L1062" s="17">
        <v>66</v>
      </c>
    </row>
    <row r="1063" spans="11:12" x14ac:dyDescent="0.2">
      <c r="K1063" s="17" t="s">
        <v>807</v>
      </c>
      <c r="L1063" s="17">
        <v>66</v>
      </c>
    </row>
    <row r="1064" spans="11:12" x14ac:dyDescent="0.2">
      <c r="K1064" s="17" t="s">
        <v>808</v>
      </c>
      <c r="L1064" s="17">
        <v>110</v>
      </c>
    </row>
    <row r="1065" spans="11:12" x14ac:dyDescent="0.2">
      <c r="K1065" s="17" t="s">
        <v>809</v>
      </c>
      <c r="L1065" s="17">
        <v>110</v>
      </c>
    </row>
    <row r="1066" spans="11:12" x14ac:dyDescent="0.2">
      <c r="K1066" s="17" t="s">
        <v>810</v>
      </c>
      <c r="L1066" s="17">
        <v>110</v>
      </c>
    </row>
    <row r="1067" spans="11:12" x14ac:dyDescent="0.2">
      <c r="K1067" s="17" t="s">
        <v>811</v>
      </c>
      <c r="L1067" s="17">
        <v>110</v>
      </c>
    </row>
    <row r="1068" spans="11:12" x14ac:dyDescent="0.2">
      <c r="K1068" s="17" t="s">
        <v>812</v>
      </c>
      <c r="L1068" s="17">
        <v>154</v>
      </c>
    </row>
    <row r="1069" spans="11:12" x14ac:dyDescent="0.2">
      <c r="K1069" s="17" t="s">
        <v>813</v>
      </c>
      <c r="L1069" s="17">
        <v>154</v>
      </c>
    </row>
    <row r="1070" spans="11:12" x14ac:dyDescent="0.2">
      <c r="K1070" s="17" t="s">
        <v>814</v>
      </c>
      <c r="L1070" s="17">
        <v>154</v>
      </c>
    </row>
    <row r="1071" spans="11:12" x14ac:dyDescent="0.2">
      <c r="K1071" s="17" t="s">
        <v>815</v>
      </c>
      <c r="L1071" s="17">
        <v>154</v>
      </c>
    </row>
    <row r="1072" spans="11:12" x14ac:dyDescent="0.2">
      <c r="K1072" s="17" t="s">
        <v>816</v>
      </c>
      <c r="L1072" s="17">
        <v>154</v>
      </c>
    </row>
    <row r="1073" spans="11:13" x14ac:dyDescent="0.2">
      <c r="K1073" s="17" t="s">
        <v>817</v>
      </c>
      <c r="L1073" s="17">
        <v>154</v>
      </c>
    </row>
    <row r="1074" spans="11:13" x14ac:dyDescent="0.2">
      <c r="K1074" s="17" t="s">
        <v>818</v>
      </c>
      <c r="L1074" s="17">
        <v>66</v>
      </c>
    </row>
    <row r="1075" spans="11:13" x14ac:dyDescent="0.2">
      <c r="K1075" s="17" t="s">
        <v>819</v>
      </c>
      <c r="L1075" s="17">
        <v>220</v>
      </c>
    </row>
    <row r="1076" spans="11:13" x14ac:dyDescent="0.2">
      <c r="K1076" s="17" t="s">
        <v>820</v>
      </c>
      <c r="L1076" s="17">
        <v>154</v>
      </c>
    </row>
    <row r="1077" spans="11:13" x14ac:dyDescent="0.2">
      <c r="K1077" s="17" t="s">
        <v>821</v>
      </c>
      <c r="L1077" s="17">
        <v>154</v>
      </c>
    </row>
    <row r="1078" spans="11:13" x14ac:dyDescent="0.2">
      <c r="K1078" s="17" t="s">
        <v>822</v>
      </c>
      <c r="L1078" s="17">
        <v>110</v>
      </c>
    </row>
    <row r="1079" spans="11:13" x14ac:dyDescent="0.2">
      <c r="K1079" s="17" t="s">
        <v>823</v>
      </c>
      <c r="L1079" s="17">
        <v>66</v>
      </c>
    </row>
    <row r="1080" spans="11:13" x14ac:dyDescent="0.2">
      <c r="K1080" s="17" t="s">
        <v>824</v>
      </c>
      <c r="L1080" s="17">
        <v>110</v>
      </c>
    </row>
    <row r="1081" spans="11:13" x14ac:dyDescent="0.2">
      <c r="K1081" s="17" t="s">
        <v>825</v>
      </c>
      <c r="L1081" s="17">
        <v>220</v>
      </c>
    </row>
    <row r="1082" spans="11:13" x14ac:dyDescent="0.2">
      <c r="K1082" s="17" t="s">
        <v>826</v>
      </c>
      <c r="L1082" s="17">
        <v>15</v>
      </c>
    </row>
    <row r="1083" spans="11:13" x14ac:dyDescent="0.2">
      <c r="K1083" s="17" t="s">
        <v>826</v>
      </c>
      <c r="L1083" s="17">
        <v>23</v>
      </c>
    </row>
    <row r="1084" spans="11:13" x14ac:dyDescent="0.2">
      <c r="K1084" s="17" t="s">
        <v>826</v>
      </c>
      <c r="L1084" s="17">
        <v>66</v>
      </c>
    </row>
    <row r="1085" spans="11:13" x14ac:dyDescent="0.2">
      <c r="K1085" s="17" t="s">
        <v>826</v>
      </c>
      <c r="L1085" s="17">
        <v>13.8</v>
      </c>
    </row>
    <row r="1086" spans="11:13" x14ac:dyDescent="0.2">
      <c r="K1086" s="17" t="s">
        <v>826</v>
      </c>
      <c r="L1086" s="17">
        <v>220</v>
      </c>
      <c r="M1086" s="16" t="str">
        <f>+K1086&amp;" "&amp;L1086</f>
        <v>Temuco 220</v>
      </c>
    </row>
    <row r="1087" spans="11:13" x14ac:dyDescent="0.2">
      <c r="K1087" s="17" t="s">
        <v>827</v>
      </c>
      <c r="L1087" s="17">
        <v>15</v>
      </c>
    </row>
    <row r="1088" spans="11:13" x14ac:dyDescent="0.2">
      <c r="K1088" s="17" t="s">
        <v>827</v>
      </c>
      <c r="L1088" s="17">
        <v>66</v>
      </c>
    </row>
    <row r="1089" spans="11:12" x14ac:dyDescent="0.2">
      <c r="K1089" s="17" t="s">
        <v>827</v>
      </c>
      <c r="L1089" s="17">
        <v>13.2</v>
      </c>
    </row>
    <row r="1090" spans="11:12" x14ac:dyDescent="0.2">
      <c r="K1090" s="17" t="s">
        <v>827</v>
      </c>
      <c r="L1090" s="17">
        <v>154</v>
      </c>
    </row>
    <row r="1091" spans="11:12" x14ac:dyDescent="0.2">
      <c r="K1091" s="17" t="s">
        <v>828</v>
      </c>
      <c r="L1091" s="17">
        <v>23</v>
      </c>
    </row>
    <row r="1092" spans="11:12" x14ac:dyDescent="0.2">
      <c r="K1092" s="17" t="s">
        <v>828</v>
      </c>
      <c r="L1092" s="17">
        <v>110</v>
      </c>
    </row>
    <row r="1093" spans="11:12" x14ac:dyDescent="0.2">
      <c r="K1093" s="17" t="s">
        <v>829</v>
      </c>
      <c r="L1093" s="17">
        <v>154</v>
      </c>
    </row>
    <row r="1094" spans="11:12" x14ac:dyDescent="0.2">
      <c r="K1094" s="17" t="s">
        <v>830</v>
      </c>
      <c r="L1094" s="17">
        <v>15</v>
      </c>
    </row>
    <row r="1095" spans="11:12" x14ac:dyDescent="0.2">
      <c r="K1095" s="17" t="s">
        <v>830</v>
      </c>
      <c r="L1095" s="17">
        <v>23</v>
      </c>
    </row>
    <row r="1096" spans="11:12" x14ac:dyDescent="0.2">
      <c r="K1096" s="17" t="s">
        <v>830</v>
      </c>
      <c r="L1096" s="17">
        <v>66</v>
      </c>
    </row>
    <row r="1097" spans="11:12" x14ac:dyDescent="0.2">
      <c r="K1097" s="17" t="s">
        <v>831</v>
      </c>
      <c r="L1097" s="17">
        <v>110</v>
      </c>
    </row>
    <row r="1098" spans="11:12" x14ac:dyDescent="0.2">
      <c r="K1098" s="17" t="s">
        <v>832</v>
      </c>
      <c r="L1098" s="17">
        <v>66</v>
      </c>
    </row>
    <row r="1099" spans="11:12" x14ac:dyDescent="0.2">
      <c r="K1099" s="17" t="s">
        <v>832</v>
      </c>
      <c r="L1099" s="17">
        <v>110</v>
      </c>
    </row>
    <row r="1100" spans="11:12" x14ac:dyDescent="0.2">
      <c r="K1100" s="17" t="s">
        <v>833</v>
      </c>
      <c r="L1100" s="17">
        <v>66</v>
      </c>
    </row>
    <row r="1101" spans="11:12" x14ac:dyDescent="0.2">
      <c r="K1101" s="17" t="s">
        <v>833</v>
      </c>
      <c r="L1101" s="17">
        <v>13.2</v>
      </c>
    </row>
    <row r="1102" spans="11:12" x14ac:dyDescent="0.2">
      <c r="K1102" s="17" t="s">
        <v>834</v>
      </c>
      <c r="L1102" s="17">
        <v>66</v>
      </c>
    </row>
    <row r="1103" spans="11:12" x14ac:dyDescent="0.2">
      <c r="K1103" s="17" t="s">
        <v>835</v>
      </c>
      <c r="L1103" s="17">
        <v>23</v>
      </c>
    </row>
    <row r="1104" spans="11:12" x14ac:dyDescent="0.2">
      <c r="K1104" s="17" t="s">
        <v>835</v>
      </c>
      <c r="L1104" s="17">
        <v>66</v>
      </c>
    </row>
    <row r="1105" spans="11:13" x14ac:dyDescent="0.2">
      <c r="K1105" s="17" t="s">
        <v>835</v>
      </c>
      <c r="L1105" s="17">
        <v>13.2</v>
      </c>
    </row>
    <row r="1106" spans="11:13" x14ac:dyDescent="0.2">
      <c r="K1106" s="17" t="s">
        <v>836</v>
      </c>
      <c r="L1106" s="17">
        <v>154</v>
      </c>
    </row>
    <row r="1107" spans="11:13" x14ac:dyDescent="0.2">
      <c r="K1107" s="17" t="s">
        <v>836</v>
      </c>
      <c r="L1107" s="17">
        <v>220</v>
      </c>
    </row>
    <row r="1108" spans="11:13" x14ac:dyDescent="0.2">
      <c r="K1108" s="17" t="s">
        <v>837</v>
      </c>
      <c r="L1108" s="17">
        <v>15</v>
      </c>
    </row>
    <row r="1109" spans="11:13" x14ac:dyDescent="0.2">
      <c r="K1109" s="17" t="s">
        <v>837</v>
      </c>
      <c r="L1109" s="17">
        <v>66</v>
      </c>
    </row>
    <row r="1110" spans="11:13" x14ac:dyDescent="0.2">
      <c r="K1110" s="17" t="s">
        <v>838</v>
      </c>
      <c r="L1110" s="17">
        <v>12</v>
      </c>
    </row>
    <row r="1111" spans="11:13" x14ac:dyDescent="0.2">
      <c r="K1111" s="17" t="s">
        <v>838</v>
      </c>
      <c r="L1111" s="17">
        <v>44</v>
      </c>
    </row>
    <row r="1112" spans="11:13" x14ac:dyDescent="0.2">
      <c r="K1112" s="17" t="s">
        <v>839</v>
      </c>
      <c r="L1112" s="17">
        <v>15</v>
      </c>
    </row>
    <row r="1113" spans="11:13" x14ac:dyDescent="0.2">
      <c r="K1113" s="17" t="s">
        <v>839</v>
      </c>
      <c r="L1113" s="17">
        <v>66</v>
      </c>
    </row>
    <row r="1114" spans="11:13" x14ac:dyDescent="0.2">
      <c r="K1114" s="17" t="s">
        <v>840</v>
      </c>
      <c r="L1114" s="17">
        <v>24</v>
      </c>
    </row>
    <row r="1115" spans="11:13" x14ac:dyDescent="0.2">
      <c r="K1115" s="17" t="s">
        <v>840</v>
      </c>
      <c r="L1115" s="17">
        <v>66</v>
      </c>
    </row>
    <row r="1116" spans="11:13" x14ac:dyDescent="0.2">
      <c r="K1116" s="17" t="s">
        <v>840</v>
      </c>
      <c r="L1116" s="17">
        <v>13.8</v>
      </c>
    </row>
    <row r="1117" spans="11:13" x14ac:dyDescent="0.2">
      <c r="K1117" s="17" t="s">
        <v>840</v>
      </c>
      <c r="L1117" s="17">
        <v>220</v>
      </c>
      <c r="M1117" s="16" t="str">
        <f>+K1117&amp;" "&amp;L1117</f>
        <v>Valdivia 220</v>
      </c>
    </row>
    <row r="1118" spans="11:13" x14ac:dyDescent="0.2">
      <c r="K1118" s="17" t="s">
        <v>841</v>
      </c>
      <c r="L1118" s="17">
        <v>110</v>
      </c>
    </row>
    <row r="1119" spans="11:13" x14ac:dyDescent="0.2">
      <c r="K1119" s="17" t="s">
        <v>841</v>
      </c>
      <c r="L1119" s="17">
        <v>13.8</v>
      </c>
    </row>
    <row r="1120" spans="11:13" x14ac:dyDescent="0.2">
      <c r="K1120" s="17" t="s">
        <v>842</v>
      </c>
      <c r="L1120" s="17">
        <v>12</v>
      </c>
    </row>
    <row r="1121" spans="11:12" x14ac:dyDescent="0.2">
      <c r="K1121" s="17" t="s">
        <v>842</v>
      </c>
      <c r="L1121" s="17">
        <v>110</v>
      </c>
    </row>
    <row r="1122" spans="11:12" x14ac:dyDescent="0.2">
      <c r="K1122" s="17" t="s">
        <v>843</v>
      </c>
      <c r="L1122" s="17">
        <v>110</v>
      </c>
    </row>
    <row r="1123" spans="11:12" x14ac:dyDescent="0.2">
      <c r="K1123" s="17" t="s">
        <v>844</v>
      </c>
      <c r="L1123" s="17">
        <v>66</v>
      </c>
    </row>
    <row r="1124" spans="11:12" x14ac:dyDescent="0.2">
      <c r="K1124" s="17" t="s">
        <v>844</v>
      </c>
      <c r="L1124" s="17">
        <v>13.2</v>
      </c>
    </row>
    <row r="1125" spans="11:12" x14ac:dyDescent="0.2">
      <c r="K1125" s="17" t="s">
        <v>845</v>
      </c>
      <c r="L1125" s="17">
        <v>23</v>
      </c>
    </row>
    <row r="1126" spans="11:12" x14ac:dyDescent="0.2">
      <c r="K1126" s="17" t="s">
        <v>845</v>
      </c>
      <c r="L1126" s="17">
        <v>110</v>
      </c>
    </row>
    <row r="1127" spans="11:12" x14ac:dyDescent="0.2">
      <c r="K1127" s="17" t="s">
        <v>846</v>
      </c>
      <c r="L1127" s="17">
        <v>66</v>
      </c>
    </row>
    <row r="1128" spans="11:12" x14ac:dyDescent="0.2">
      <c r="K1128" s="17" t="s">
        <v>846</v>
      </c>
      <c r="L1128" s="17">
        <v>13.2</v>
      </c>
    </row>
    <row r="1129" spans="11:12" x14ac:dyDescent="0.2">
      <c r="K1129" s="17" t="s">
        <v>847</v>
      </c>
      <c r="L1129" s="17">
        <v>66</v>
      </c>
    </row>
    <row r="1130" spans="11:12" x14ac:dyDescent="0.2">
      <c r="K1130" s="17" t="s">
        <v>847</v>
      </c>
      <c r="L1130" s="17">
        <v>13.2</v>
      </c>
    </row>
    <row r="1131" spans="11:12" x14ac:dyDescent="0.2">
      <c r="K1131" s="17" t="s">
        <v>848</v>
      </c>
      <c r="L1131" s="17">
        <v>23</v>
      </c>
    </row>
    <row r="1132" spans="11:12" x14ac:dyDescent="0.2">
      <c r="K1132" s="17" t="s">
        <v>848</v>
      </c>
      <c r="L1132" s="17">
        <v>66</v>
      </c>
    </row>
    <row r="1133" spans="11:12" x14ac:dyDescent="0.2">
      <c r="K1133" s="17" t="s">
        <v>925</v>
      </c>
      <c r="L1133" s="17">
        <v>13.2</v>
      </c>
    </row>
    <row r="1134" spans="11:12" x14ac:dyDescent="0.2">
      <c r="K1134" s="17" t="s">
        <v>925</v>
      </c>
      <c r="L1134" s="17">
        <v>23</v>
      </c>
    </row>
    <row r="1135" spans="11:12" x14ac:dyDescent="0.2">
      <c r="K1135" s="17" t="s">
        <v>925</v>
      </c>
      <c r="L1135" s="17">
        <v>66</v>
      </c>
    </row>
    <row r="1136" spans="11:12" x14ac:dyDescent="0.2">
      <c r="K1136" s="17" t="s">
        <v>849</v>
      </c>
      <c r="L1136" s="17">
        <v>12</v>
      </c>
    </row>
    <row r="1137" spans="11:12" x14ac:dyDescent="0.2">
      <c r="K1137" s="17" t="s">
        <v>849</v>
      </c>
      <c r="L1137" s="17">
        <v>110</v>
      </c>
    </row>
    <row r="1138" spans="11:12" x14ac:dyDescent="0.2">
      <c r="K1138" s="17" t="s">
        <v>850</v>
      </c>
      <c r="L1138" s="17">
        <v>66</v>
      </c>
    </row>
    <row r="1139" spans="11:12" x14ac:dyDescent="0.2">
      <c r="K1139" s="17" t="s">
        <v>850</v>
      </c>
      <c r="L1139" s="17">
        <v>220</v>
      </c>
    </row>
  </sheetData>
  <autoFilter ref="K7:L1139"/>
  <sortState ref="O8:P1136">
    <sortCondition ref="P8:P1136"/>
  </sortState>
  <pageMargins left="0.75" right="0.75" top="1" bottom="1" header="0" footer="0"/>
  <pageSetup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Sheet1</vt:lpstr>
      <vt:lpstr>Tabla N°1</vt:lpstr>
      <vt:lpstr>Tabla N°2</vt:lpstr>
      <vt:lpstr>Tabla N°3</vt:lpstr>
      <vt:lpstr>Nombres y Códigos</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2017-03-23T19:50:34Z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