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9_sep\"/>
    </mc:Choice>
  </mc:AlternateContent>
  <bookViews>
    <workbookView xWindow="0" yWindow="0" windowWidth="19200" windowHeight="7305" firstSheet="1" activeTab="2"/>
  </bookViews>
  <sheets>
    <sheet name="Tabla N°1" sheetId="1" r:id="rId1"/>
    <sheet name="Tabla N°2" sheetId="8" r:id="rId2"/>
    <sheet name="Tabla N°3" sheetId="12" r:id="rId3"/>
  </sheets>
  <definedNames>
    <definedName name="_xlnm._FilterDatabase" localSheetId="2" hidden="1">'Tabla N°3'!$B$7:$BG$13</definedName>
    <definedName name="_xlnm.Print_Area" localSheetId="0">'Tabla N°1'!$A$1:$S$34</definedName>
  </definedNames>
  <calcPr calcId="162913"/>
</workbook>
</file>

<file path=xl/calcChain.xml><?xml version="1.0" encoding="utf-8"?>
<calcChain xmlns="http://schemas.openxmlformats.org/spreadsheetml/2006/main">
  <c r="S11" i="12" l="1"/>
  <c r="S10" i="12"/>
  <c r="S9" i="12"/>
  <c r="S8" i="12"/>
  <c r="J8" i="12" l="1"/>
  <c r="M8" i="12"/>
  <c r="AF8" i="12" s="1"/>
  <c r="AQ8" i="12" s="1"/>
  <c r="J9" i="12"/>
  <c r="N9" i="12"/>
  <c r="AG9" i="12" s="1"/>
  <c r="M9" i="12"/>
  <c r="J10" i="12"/>
  <c r="N10" i="12"/>
  <c r="K10" i="12"/>
  <c r="M10" i="12"/>
  <c r="J11" i="12"/>
  <c r="N11" i="12"/>
  <c r="M11" i="12"/>
  <c r="AF11" i="12" s="1"/>
  <c r="J12" i="12"/>
  <c r="N12" i="12"/>
  <c r="AG12" i="12" s="1"/>
  <c r="AR12" i="12" s="1"/>
  <c r="J13" i="12"/>
  <c r="M13" i="12"/>
  <c r="N13" i="12"/>
  <c r="K8" i="12"/>
  <c r="K9" i="12"/>
  <c r="AD5" i="12"/>
  <c r="AO5" i="12" s="1"/>
  <c r="AY5" i="12" s="1"/>
  <c r="S5" i="12"/>
  <c r="X8" i="8"/>
  <c r="X8" i="1"/>
  <c r="X12" i="8"/>
  <c r="X11" i="8"/>
  <c r="X10" i="8"/>
  <c r="X9" i="8"/>
  <c r="B9" i="8"/>
  <c r="B10" i="8"/>
  <c r="AH11" i="12" l="1"/>
  <c r="X11" i="12"/>
  <c r="X10" i="12"/>
  <c r="AI12" i="12"/>
  <c r="X12" i="12"/>
  <c r="X8" i="12"/>
  <c r="X13" i="12"/>
  <c r="K13" i="12"/>
  <c r="AO9" i="12"/>
  <c r="AI9" i="12"/>
  <c r="AQ11" i="12"/>
  <c r="AG13" i="12"/>
  <c r="AR13" i="12" s="1"/>
  <c r="AG10" i="12"/>
  <c r="AR10" i="12" s="1"/>
  <c r="Y2" i="12"/>
  <c r="N8" i="12"/>
  <c r="AG8" i="12" s="1"/>
  <c r="AR8" i="12" s="1"/>
  <c r="M12" i="12"/>
  <c r="AR9" i="12"/>
  <c r="AG11" i="12"/>
  <c r="AR11" i="12" s="1"/>
  <c r="AF10" i="12"/>
  <c r="AQ10" i="12" s="1"/>
  <c r="K11" i="12"/>
  <c r="AF9" i="12"/>
  <c r="AF13" i="12"/>
  <c r="V2" i="12"/>
  <c r="U2" i="12"/>
  <c r="Z8" i="12" l="1"/>
  <c r="AA8" i="12" s="1"/>
  <c r="Z11" i="12"/>
  <c r="AA11" i="12" s="1"/>
  <c r="P11" i="12" s="1"/>
  <c r="Z10" i="12"/>
  <c r="AA10" i="12" s="1"/>
  <c r="AS9" i="12"/>
  <c r="AI10" i="12"/>
  <c r="AO13" i="12"/>
  <c r="Z9" i="12"/>
  <c r="X9" i="12"/>
  <c r="Z12" i="12"/>
  <c r="AA12" i="12" s="1"/>
  <c r="W12" i="12"/>
  <c r="Z13" i="12"/>
  <c r="AA13" i="12" s="1"/>
  <c r="W13" i="12"/>
  <c r="AS13" i="12"/>
  <c r="AI13" i="12"/>
  <c r="AI11" i="12"/>
  <c r="AF12" i="12"/>
  <c r="AQ12" i="12" s="1"/>
  <c r="L9" i="12"/>
  <c r="AK11" i="12"/>
  <c r="AL11" i="12" s="1"/>
  <c r="AI8" i="12"/>
  <c r="AO11" i="12"/>
  <c r="AS11" i="12"/>
  <c r="L11" i="12"/>
  <c r="L13" i="12"/>
  <c r="K12" i="12"/>
  <c r="L8" i="12"/>
  <c r="AK13" i="12"/>
  <c r="AL13" i="12" s="1"/>
  <c r="AH13" i="12"/>
  <c r="AQ9" i="12"/>
  <c r="AO10" i="12"/>
  <c r="AS10" i="12"/>
  <c r="AK10" i="12"/>
  <c r="AL10" i="12" s="1"/>
  <c r="AH10" i="12"/>
  <c r="AK9" i="12"/>
  <c r="AQ13" i="12"/>
  <c r="L10" i="12"/>
  <c r="L12" i="12"/>
  <c r="AH9" i="12"/>
  <c r="AO8" i="12"/>
  <c r="AS8" i="12"/>
  <c r="AK8" i="12"/>
  <c r="AL8" i="12" s="1"/>
  <c r="AH8" i="12"/>
  <c r="O11" i="12" l="1"/>
  <c r="AA9" i="12"/>
  <c r="P9" i="12" s="1"/>
  <c r="O9" i="12"/>
  <c r="AU9" i="12" s="1"/>
  <c r="AU11" i="12"/>
  <c r="AV11" i="12"/>
  <c r="AH12" i="12"/>
  <c r="AK12" i="12"/>
  <c r="AL12" i="12" s="1"/>
  <c r="X2" i="12"/>
  <c r="Z2" i="12"/>
  <c r="AP9" i="12"/>
  <c r="AT9" i="12"/>
  <c r="P13" i="12"/>
  <c r="AV13" i="12" s="1"/>
  <c r="O13" i="12"/>
  <c r="AU13" i="12" s="1"/>
  <c r="AP11" i="12"/>
  <c r="AT11" i="12"/>
  <c r="AT13" i="12"/>
  <c r="AP13" i="12"/>
  <c r="AP10" i="12"/>
  <c r="AT10" i="12"/>
  <c r="O8" i="12"/>
  <c r="AU8" i="12" s="1"/>
  <c r="P8" i="12"/>
  <c r="AV8" i="12" s="1"/>
  <c r="W2" i="12"/>
  <c r="AL9" i="12"/>
  <c r="AP8" i="12"/>
  <c r="AT8" i="12"/>
  <c r="AP12" i="12"/>
  <c r="AT12" i="12"/>
  <c r="O12" i="12"/>
  <c r="P12" i="12"/>
  <c r="O10" i="12"/>
  <c r="AU10" i="12" s="1"/>
  <c r="P10" i="12"/>
  <c r="AV10" i="12" s="1"/>
  <c r="AO12" i="12"/>
  <c r="AS12" i="12"/>
  <c r="AV9" i="12" l="1"/>
  <c r="AV12" i="12"/>
  <c r="AU12" i="12"/>
  <c r="Z1" i="12"/>
  <c r="AA2" i="12" s="1"/>
  <c r="AU2" i="12" l="1"/>
</calcChain>
</file>

<file path=xl/sharedStrings.xml><?xml version="1.0" encoding="utf-8"?>
<sst xmlns="http://schemas.openxmlformats.org/spreadsheetml/2006/main" count="387" uniqueCount="132">
  <si>
    <t>EMPRESA</t>
  </si>
  <si>
    <t>CLIENTE</t>
  </si>
  <si>
    <t>NOMBRE</t>
  </si>
  <si>
    <t>(kV)</t>
  </si>
  <si>
    <t>(MWh)</t>
  </si>
  <si>
    <t>INICIO</t>
  </si>
  <si>
    <t>TERMINO</t>
  </si>
  <si>
    <t>VENTAS DE EMPRESAS GENERADORAS</t>
  </si>
  <si>
    <t>VENTA</t>
  </si>
  <si>
    <t>Charrua 220</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</si>
  <si>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</si>
  <si>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</si>
  <si>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</si>
  <si>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</si>
  <si>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</si>
  <si>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</si>
  <si>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</si>
  <si>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</si>
  <si>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</si>
  <si>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</si>
  <si>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</si>
  <si>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</si>
  <si>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</si>
  <si>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</si>
  <si>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</si>
  <si>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</si>
  <si>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</si>
  <si>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</si>
  <si>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</si>
  <si>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</si>
  <si>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</si>
  <si>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</si>
  <si>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</si>
  <si>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</si>
  <si>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</si>
  <si>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</si>
  <si>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</si>
  <si>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</si>
  <si>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</si>
  <si>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</si>
  <si>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</si>
  <si>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</si>
  <si>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</si>
  <si>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</si>
  <si>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</si>
  <si>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</si>
  <si>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</si>
  <si>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</si>
  <si>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</si>
  <si>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</si>
  <si>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</si>
  <si>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</si>
  <si>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</si>
  <si>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</si>
  <si>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</si>
  <si>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</si>
  <si>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</si>
  <si>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</si>
  <si>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</si>
  <si>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</si>
  <si>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</si>
  <si>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</si>
  <si>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</si>
  <si>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</si>
  <si>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</si>
  <si>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</si>
  <si>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</si>
  <si>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</si>
  <si>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</si>
  <si>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</si>
  <si>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</si>
  <si>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</si>
  <si>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</si>
  <si>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</si>
  <si>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</si>
  <si>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</si>
  <si>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</si>
  <si>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</si>
  <si>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</si>
  <si>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</si>
  <si>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</si>
  <si>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</si>
  <si>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</si>
  <si>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</si>
  <si>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</si>
  <si>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</si>
  <si>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</si>
  <si>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</si>
  <si>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</si>
  <si>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</si>
  <si>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</si>
  <si>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</si>
  <si>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</si>
  <si>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</si>
  <si>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</si>
  <si>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</si>
  <si>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</si>
  <si>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</si>
  <si>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</si>
  <si>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</si>
  <si>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</si>
  <si>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</si>
  <si>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</si>
  <si>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</si>
  <si>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</si>
  <si>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</si>
  <si>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</si>
  <si>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</si>
  <si>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</si>
  <si>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</si>
  <si>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</si>
  <si>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</si>
  <si>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</si>
  <si>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</si>
  <si>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</si>
  <si>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</si>
  <si>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</si>
  <si>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AELA GENERACIÓN S.A.</t>
  </si>
  <si>
    <t>2015/02</t>
  </si>
  <si>
    <t xml:space="preserve">Potencia </t>
  </si>
  <si>
    <t>Energía</t>
  </si>
  <si>
    <t>Reactivos</t>
  </si>
  <si>
    <t>Información Enviada</t>
  </si>
  <si>
    <t>Reporte a CNE</t>
  </si>
  <si>
    <t>Copelec</t>
  </si>
  <si>
    <t>BS4A</t>
  </si>
  <si>
    <t>BS4B</t>
  </si>
  <si>
    <t>BS4C</t>
  </si>
  <si>
    <t>Facturación esperada</t>
  </si>
  <si>
    <t>Diferencias</t>
  </si>
  <si>
    <t>Reliquidaciones</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</si>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</sst>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00"/>
    <numFmt numFmtId="166" formatCode="#,##0.0"/>
    <numFmt numFmtId="167" formatCode="_-* #,##0.000_-;\-* #,##0.000_-;_-* &quot;-&quot;??_-;_-@_-"/>
    <numFmt numFmtId="169" formatCode="_-* #,##0.0_-;\-* #,##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59">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6" fillId="0" borderId="7" xfId="0" applyFont="1" applyBorder="1" applyAlignment="1">
      <alignment horizontal="center"/>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0" fillId="0" borderId="5" xfId="0" applyBorder="1" applyAlignment="1">
      <alignment horizontal="center"/>
    </xf>
    <xf numFmtId="4" fontId="5" fillId="2" borderId="7" xfId="0" applyNumberFormat="1" applyFont="1" applyFill="1" applyBorder="1" applyAlignment="1">
      <alignment horizontal="center"/>
    </xf>
    <xf numFmtId="43" fontId="5" fillId="2" borderId="7" xfId="0" applyNumberFormat="1" applyFont="1" applyFill="1" applyBorder="1" applyAlignment="1">
      <alignment horizontal="center"/>
    </xf>
    <xf numFmtId="0" fontId="5" fillId="3" borderId="0" xfId="0" applyFont="1" applyFill="1"/>
    <xf numFmtId="0" fontId="0" fillId="0" borderId="5" xfId="0" applyFill="1" applyBorder="1" applyAlignment="1">
      <alignment horizontal="center"/>
    </xf>
    <xf numFmtId="166" fontId="5" fillId="2" borderId="7" xfId="0" applyNumberFormat="1" applyFont="1" applyFill="1" applyBorder="1" applyAlignment="1">
      <alignment horizontal="right"/>
    </xf>
    <xf numFmtId="166" fontId="5" fillId="4" borderId="7" xfId="0" applyNumberFormat="1" applyFont="1" applyFill="1" applyBorder="1" applyAlignment="1">
      <alignment horizontal="right"/>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7" fontId="5" fillId="0" borderId="7" xfId="2" applyNumberFormat="1" applyFont="1" applyFill="1" applyBorder="1" applyAlignment="1">
      <alignment horizontal="center"/>
    </xf>
    <xf numFmtId="166" fontId="5" fillId="2" borderId="0" xfId="0" applyNumberFormat="1" applyFont="1" applyFill="1"/>
    <xf numFmtId="164" fontId="5" fillId="2" borderId="0" xfId="0" applyNumberFormat="1" applyFont="1" applyFill="1"/>
    <xf numFmtId="4" fontId="5" fillId="0" borderId="7" xfId="0" applyNumberFormat="1" applyFont="1" applyFill="1" applyBorder="1" applyAlignment="1">
      <alignment horizontal="center"/>
    </xf>
    <xf numFmtId="169" fontId="5" fillId="2" borderId="7" xfId="2" applyNumberFormat="1" applyFont="1" applyFill="1" applyBorder="1" applyAlignment="1">
      <alignment horizontal="center"/>
    </xf>
    <xf numFmtId="169" fontId="5" fillId="2" borderId="7" xfId="0" applyNumberFormat="1" applyFont="1" applyFill="1" applyBorder="1" applyAlignment="1">
      <alignment horizontal="center"/>
    </xf>
    <xf numFmtId="4" fontId="5" fillId="2" borderId="0" xfId="0" applyNumberFormat="1" applyFont="1" applyFill="1"/>
  </cellXfs>
  <cellStyles count="7">
    <cellStyle name="A3 297 x 420 mm" xfId="1"/>
    <cellStyle name="Comma" xfId="2" builtinId="3"/>
    <cellStyle name="Comma 2" xfId="5"/>
    <cellStyle name="Millares 10" xfId="6"/>
    <cellStyle name="Normal" xfId="0" builtinId="0"/>
    <cellStyle name="Normal 2" xfId="3"/>
    <cellStyle name="Normal 3" xfId="4"/>
  </cellStyles>
  <dxfs count="2">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104</v>
      </c>
    </row>
    <row r="3" spans="1:25" x14ac:dyDescent="0.25">
      <c r="C3" s="10" t="s">
        <v>7</v>
      </c>
    </row>
    <row r="4" spans="1:25" x14ac:dyDescent="0.25">
      <c r="C4" s="10" t="s">
        <v>105</v>
      </c>
    </row>
    <row r="5" spans="1:25" x14ac:dyDescent="0.25">
      <c r="K5" s="14"/>
      <c r="L5" s="15"/>
      <c r="M5" s="15"/>
      <c r="N5" s="15"/>
      <c r="O5" s="15"/>
      <c r="P5" s="13"/>
      <c r="Q5" s="13"/>
      <c r="R5" s="14"/>
      <c r="S5" s="14"/>
      <c r="T5" s="14"/>
      <c r="U5" s="14"/>
      <c r="V5" s="14"/>
      <c r="W5" s="14"/>
      <c r="X5" s="15"/>
    </row>
    <row r="6" spans="1:25" x14ac:dyDescent="0.25">
      <c r="A6" s="4" t="s">
        <v>39</v>
      </c>
      <c r="B6" s="4" t="s">
        <v>77</v>
      </c>
      <c r="C6" s="4" t="s">
        <v>40</v>
      </c>
      <c r="D6" s="4" t="s">
        <v>13</v>
      </c>
      <c r="E6" s="4" t="s">
        <v>2</v>
      </c>
      <c r="F6" s="4" t="s">
        <v>16</v>
      </c>
      <c r="G6" s="4" t="s">
        <v>14</v>
      </c>
      <c r="H6" s="4" t="s">
        <v>15</v>
      </c>
      <c r="I6" s="4" t="s">
        <v>14</v>
      </c>
      <c r="J6" s="1" t="s">
        <v>22</v>
      </c>
      <c r="K6" s="2"/>
      <c r="L6" s="5" t="s">
        <v>23</v>
      </c>
      <c r="M6" s="5" t="s">
        <v>20</v>
      </c>
      <c r="N6" s="5" t="s">
        <v>23</v>
      </c>
      <c r="O6" s="5" t="s">
        <v>20</v>
      </c>
      <c r="P6" s="5" t="s">
        <v>24</v>
      </c>
      <c r="Q6" s="5" t="s">
        <v>25</v>
      </c>
      <c r="R6" s="11" t="s">
        <v>72</v>
      </c>
      <c r="S6" s="11" t="s">
        <v>73</v>
      </c>
      <c r="T6" s="11" t="s">
        <v>81</v>
      </c>
      <c r="U6" s="11" t="s">
        <v>88</v>
      </c>
      <c r="V6" s="11" t="s">
        <v>82</v>
      </c>
      <c r="W6" s="11" t="s">
        <v>89</v>
      </c>
      <c r="X6" s="11" t="s">
        <v>96</v>
      </c>
      <c r="Y6" s="11" t="s">
        <v>116</v>
      </c>
    </row>
    <row r="7" spans="1:25" x14ac:dyDescent="0.25">
      <c r="A7" s="6" t="s">
        <v>37</v>
      </c>
      <c r="B7" s="6" t="s">
        <v>37</v>
      </c>
      <c r="C7" s="6" t="s">
        <v>38</v>
      </c>
      <c r="D7" s="6" t="s">
        <v>0</v>
      </c>
      <c r="E7" s="6" t="s">
        <v>1</v>
      </c>
      <c r="F7" s="6" t="s">
        <v>17</v>
      </c>
      <c r="G7" s="6" t="s">
        <v>3</v>
      </c>
      <c r="H7" s="6" t="s">
        <v>8</v>
      </c>
      <c r="I7" s="6" t="s">
        <v>3</v>
      </c>
      <c r="J7" s="3" t="s">
        <v>5</v>
      </c>
      <c r="K7" s="3" t="s">
        <v>6</v>
      </c>
      <c r="L7" s="7" t="s">
        <v>19</v>
      </c>
      <c r="M7" s="7" t="s">
        <v>31</v>
      </c>
      <c r="N7" s="7" t="s">
        <v>21</v>
      </c>
      <c r="O7" s="7" t="s">
        <v>32</v>
      </c>
      <c r="P7" s="7" t="s">
        <v>4</v>
      </c>
      <c r="Q7" s="7" t="s">
        <v>33</v>
      </c>
      <c r="R7" s="12" t="s">
        <v>34</v>
      </c>
      <c r="S7" s="12" t="s">
        <v>35</v>
      </c>
      <c r="T7" s="12" t="s">
        <v>80</v>
      </c>
      <c r="U7" s="12" t="s">
        <v>87</v>
      </c>
      <c r="V7" s="12" t="s">
        <v>100</v>
      </c>
      <c r="W7" s="12" t="s">
        <v>36</v>
      </c>
      <c r="X7" s="12" t="s">
        <v>30</v>
      </c>
      <c r="Y7" s="12" t="s">
        <v>102</v>
      </c>
    </row>
    <row r="8" spans="1:25" s="30" customFormat="1" ht="18.75" customHeight="1" x14ac:dyDescent="0.2">
      <c r="A8" s="29" t="s">
        <v>76</v>
      </c>
      <c r="B8" s="29">
        <v>12345</v>
      </c>
      <c r="C8" s="36">
        <v>41061</v>
      </c>
      <c r="D8" s="29" t="s">
        <v>10</v>
      </c>
      <c r="E8" s="28" t="s">
        <v>11</v>
      </c>
      <c r="F8" s="29" t="s">
        <v>91</v>
      </c>
      <c r="G8" s="31">
        <v>23</v>
      </c>
      <c r="H8" s="29" t="s">
        <v>92</v>
      </c>
      <c r="I8" s="29">
        <v>220</v>
      </c>
      <c r="J8" s="29" t="s">
        <v>111</v>
      </c>
      <c r="K8" s="29" t="s">
        <v>111</v>
      </c>
      <c r="L8" s="37" t="s">
        <v>112</v>
      </c>
      <c r="M8" s="37" t="s">
        <v>113</v>
      </c>
      <c r="N8" s="37" t="s">
        <v>112</v>
      </c>
      <c r="O8" s="37" t="s">
        <v>113</v>
      </c>
      <c r="P8" s="38" t="s">
        <v>112</v>
      </c>
      <c r="Q8" s="38" t="s">
        <v>113</v>
      </c>
      <c r="R8" s="39" t="s">
        <v>113</v>
      </c>
      <c r="S8" s="39" t="s">
        <v>113</v>
      </c>
      <c r="T8" s="39" t="s">
        <v>113</v>
      </c>
      <c r="U8" s="39" t="s">
        <v>113</v>
      </c>
      <c r="V8" s="39" t="s">
        <v>113</v>
      </c>
      <c r="W8" s="39" t="s">
        <v>113</v>
      </c>
      <c r="X8" s="40" t="e">
        <f>+M8+O8+Q8+R8+S8+T8+V8+W8+U8</f>
        <v>#VALUE!</v>
      </c>
      <c r="Y8" s="40" t="s">
        <v>114</v>
      </c>
    </row>
    <row r="9" spans="1:25" ht="18" customHeight="1" x14ac:dyDescent="0.25"/>
    <row r="11" spans="1:25" x14ac:dyDescent="0.25">
      <c r="B11" s="10" t="s">
        <v>42</v>
      </c>
    </row>
    <row r="12" spans="1:25" s="34" customFormat="1" x14ac:dyDescent="0.25">
      <c r="A12" s="8"/>
      <c r="B12" s="34" t="s">
        <v>94</v>
      </c>
    </row>
    <row r="13" spans="1:25" s="34" customFormat="1" x14ac:dyDescent="0.25">
      <c r="A13" s="8"/>
      <c r="B13" s="34" t="s">
        <v>95</v>
      </c>
    </row>
    <row r="14" spans="1:25" s="34" customFormat="1" x14ac:dyDescent="0.25">
      <c r="A14" s="8"/>
      <c r="B14" s="35" t="s">
        <v>85</v>
      </c>
    </row>
    <row r="15" spans="1:25" s="34" customFormat="1" x14ac:dyDescent="0.25">
      <c r="A15" s="8"/>
      <c r="B15" s="35" t="s">
        <v>41</v>
      </c>
    </row>
    <row r="16" spans="1:25" s="34" customFormat="1" x14ac:dyDescent="0.25">
      <c r="A16" s="8"/>
      <c r="B16" s="35" t="s">
        <v>12</v>
      </c>
    </row>
    <row r="17" spans="1:3" s="34" customFormat="1" x14ac:dyDescent="0.25">
      <c r="A17" s="8"/>
      <c r="B17" s="35" t="s">
        <v>18</v>
      </c>
    </row>
    <row r="18" spans="1:3" s="34" customFormat="1" x14ac:dyDescent="0.25">
      <c r="A18" s="8"/>
      <c r="B18" s="35" t="s">
        <v>93</v>
      </c>
    </row>
    <row r="19" spans="1:3" s="34" customFormat="1" x14ac:dyDescent="0.25">
      <c r="A19" s="8"/>
      <c r="B19" s="35" t="s">
        <v>26</v>
      </c>
    </row>
    <row r="20" spans="1:3" s="34" customFormat="1" x14ac:dyDescent="0.25">
      <c r="A20" s="8"/>
      <c r="B20" s="35" t="s">
        <v>86</v>
      </c>
    </row>
    <row r="21" spans="1:3" s="34" customFormat="1" x14ac:dyDescent="0.25">
      <c r="A21" s="8"/>
      <c r="B21" s="35" t="s">
        <v>27</v>
      </c>
    </row>
    <row r="22" spans="1:3" s="34" customFormat="1" x14ac:dyDescent="0.25">
      <c r="A22" s="8"/>
      <c r="B22" s="34" t="s">
        <v>28</v>
      </c>
    </row>
    <row r="23" spans="1:3" s="34" customFormat="1" x14ac:dyDescent="0.25">
      <c r="A23" s="8"/>
      <c r="B23" s="34" t="s">
        <v>29</v>
      </c>
    </row>
    <row r="24" spans="1:3" s="34" customFormat="1" x14ac:dyDescent="0.25">
      <c r="A24" s="8"/>
      <c r="B24" s="34" t="s">
        <v>83</v>
      </c>
    </row>
    <row r="25" spans="1:3" s="34" customFormat="1" x14ac:dyDescent="0.25">
      <c r="A25" s="8"/>
      <c r="B25" s="34" t="s">
        <v>90</v>
      </c>
    </row>
    <row r="26" spans="1:3" s="34" customFormat="1" x14ac:dyDescent="0.25">
      <c r="A26" s="8"/>
      <c r="B26" s="34" t="s">
        <v>98</v>
      </c>
    </row>
    <row r="27" spans="1:3" s="34" customFormat="1" x14ac:dyDescent="0.25">
      <c r="A27" s="8"/>
      <c r="B27" s="34" t="s">
        <v>97</v>
      </c>
    </row>
    <row r="28" spans="1:3" s="34" customFormat="1" x14ac:dyDescent="0.25">
      <c r="A28" s="8"/>
      <c r="B28" s="34" t="s">
        <v>99</v>
      </c>
    </row>
    <row r="29" spans="1:3" s="34" customFormat="1" x14ac:dyDescent="0.25">
      <c r="A29" s="8"/>
      <c r="B29" s="34" t="s">
        <v>115</v>
      </c>
    </row>
    <row r="30" spans="1:3" s="34" customFormat="1" x14ac:dyDescent="0.25">
      <c r="A30" s="8"/>
      <c r="B30" s="35" t="s">
        <v>103</v>
      </c>
    </row>
    <row r="31" spans="1:3" s="34"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7" customWidth="1"/>
    <col min="2" max="2" width="14.5703125" style="27" customWidth="1"/>
    <col min="3" max="3" width="11.5703125" style="27" customWidth="1"/>
    <col min="4" max="4" width="20.7109375" style="27" bestFit="1" customWidth="1"/>
    <col min="5" max="5" width="9.28515625" style="27" bestFit="1" customWidth="1"/>
    <col min="6" max="6" width="21.5703125" style="27" bestFit="1" customWidth="1"/>
    <col min="7" max="7" width="11.7109375" style="27" bestFit="1" customWidth="1"/>
    <col min="8" max="8" width="19.28515625" style="27" bestFit="1" customWidth="1"/>
    <col min="9" max="9" width="11.7109375" style="27" bestFit="1" customWidth="1"/>
    <col min="10" max="10" width="13.140625" style="27" customWidth="1"/>
    <col min="11" max="11" width="9.42578125" style="27" bestFit="1" customWidth="1"/>
    <col min="12" max="12" width="12.85546875" style="27" bestFit="1" customWidth="1"/>
    <col min="13" max="13" width="17" style="27" bestFit="1" customWidth="1"/>
    <col min="14" max="14" width="12.85546875" style="27" bestFit="1" customWidth="1"/>
    <col min="15" max="15" width="17" style="27" bestFit="1" customWidth="1"/>
    <col min="16" max="16" width="11.7109375" style="27" bestFit="1" customWidth="1"/>
    <col min="17" max="17" width="18.85546875" style="27" bestFit="1" customWidth="1"/>
    <col min="18" max="18" width="26" style="27" bestFit="1" customWidth="1"/>
    <col min="19" max="19" width="28.5703125" style="27" bestFit="1" customWidth="1"/>
    <col min="20" max="20" width="35.42578125" style="27" bestFit="1" customWidth="1"/>
    <col min="21" max="21" width="30.5703125" style="27" bestFit="1" customWidth="1"/>
    <col min="22" max="22" width="34.42578125" style="27" bestFit="1" customWidth="1"/>
    <col min="23" max="23" width="19.42578125" style="27" bestFit="1" customWidth="1"/>
    <col min="24" max="24" width="19.28515625" style="27" bestFit="1" customWidth="1"/>
    <col min="25" max="25" width="22.28515625" style="27" bestFit="1" customWidth="1"/>
    <col min="26" max="16384" width="11.42578125" style="27"/>
  </cols>
  <sheetData>
    <row r="2" spans="1:25" ht="15.75" customHeight="1" x14ac:dyDescent="0.25">
      <c r="C2" s="17" t="s">
        <v>106</v>
      </c>
    </row>
    <row r="3" spans="1:25" ht="15" x14ac:dyDescent="0.25">
      <c r="C3" s="17" t="s">
        <v>75</v>
      </c>
    </row>
    <row r="4" spans="1:25" ht="15" x14ac:dyDescent="0.25">
      <c r="C4" s="17" t="s">
        <v>110</v>
      </c>
    </row>
    <row r="5" spans="1:25" ht="15" x14ac:dyDescent="0.25">
      <c r="A5" s="18"/>
      <c r="B5" s="18"/>
      <c r="D5" s="18"/>
      <c r="E5" s="18"/>
      <c r="F5" s="18"/>
      <c r="G5" s="18"/>
      <c r="H5" s="18"/>
      <c r="I5" s="18"/>
      <c r="J5" s="18"/>
      <c r="K5" s="18"/>
      <c r="L5" s="18"/>
      <c r="M5" s="18"/>
      <c r="N5" s="18"/>
      <c r="O5" s="18"/>
      <c r="P5" s="18"/>
      <c r="Q5" s="18"/>
      <c r="R5" s="18"/>
      <c r="S5" s="18"/>
      <c r="T5" s="18"/>
      <c r="U5" s="18"/>
      <c r="V5" s="18"/>
    </row>
    <row r="6" spans="1:25" ht="15" x14ac:dyDescent="0.25">
      <c r="A6" s="23" t="s">
        <v>39</v>
      </c>
      <c r="B6" s="4" t="s">
        <v>77</v>
      </c>
      <c r="C6" s="4" t="s">
        <v>40</v>
      </c>
      <c r="D6" s="4" t="s">
        <v>13</v>
      </c>
      <c r="E6" s="4" t="s">
        <v>2</v>
      </c>
      <c r="F6" s="4" t="s">
        <v>16</v>
      </c>
      <c r="G6" s="4" t="s">
        <v>14</v>
      </c>
      <c r="H6" s="4" t="s">
        <v>15</v>
      </c>
      <c r="I6" s="4" t="s">
        <v>14</v>
      </c>
      <c r="J6" s="1" t="s">
        <v>22</v>
      </c>
      <c r="K6" s="2"/>
      <c r="L6" s="5" t="s">
        <v>23</v>
      </c>
      <c r="M6" s="5" t="s">
        <v>20</v>
      </c>
      <c r="N6" s="5" t="s">
        <v>23</v>
      </c>
      <c r="O6" s="5" t="s">
        <v>20</v>
      </c>
      <c r="P6" s="5" t="s">
        <v>24</v>
      </c>
      <c r="Q6" s="5" t="s">
        <v>25</v>
      </c>
      <c r="R6" s="11" t="s">
        <v>72</v>
      </c>
      <c r="S6" s="11" t="s">
        <v>73</v>
      </c>
      <c r="T6" s="11" t="s">
        <v>81</v>
      </c>
      <c r="U6" s="11" t="s">
        <v>88</v>
      </c>
      <c r="V6" s="11" t="s">
        <v>82</v>
      </c>
      <c r="W6" s="11" t="s">
        <v>89</v>
      </c>
      <c r="X6" s="11" t="s">
        <v>96</v>
      </c>
      <c r="Y6" s="11" t="s">
        <v>101</v>
      </c>
    </row>
    <row r="7" spans="1:25" ht="15" x14ac:dyDescent="0.25">
      <c r="A7" s="24" t="s">
        <v>37</v>
      </c>
      <c r="B7" s="6" t="s">
        <v>37</v>
      </c>
      <c r="C7" s="6" t="s">
        <v>38</v>
      </c>
      <c r="D7" s="6" t="s">
        <v>0</v>
      </c>
      <c r="E7" s="6" t="s">
        <v>1</v>
      </c>
      <c r="F7" s="6" t="s">
        <v>17</v>
      </c>
      <c r="G7" s="6" t="s">
        <v>3</v>
      </c>
      <c r="H7" s="6" t="s">
        <v>8</v>
      </c>
      <c r="I7" s="6" t="s">
        <v>3</v>
      </c>
      <c r="J7" s="3" t="s">
        <v>5</v>
      </c>
      <c r="K7" s="3" t="s">
        <v>6</v>
      </c>
      <c r="L7" s="7" t="s">
        <v>19</v>
      </c>
      <c r="M7" s="7" t="s">
        <v>31</v>
      </c>
      <c r="N7" s="7" t="s">
        <v>21</v>
      </c>
      <c r="O7" s="7" t="s">
        <v>32</v>
      </c>
      <c r="P7" s="7" t="s">
        <v>4</v>
      </c>
      <c r="Q7" s="7" t="s">
        <v>33</v>
      </c>
      <c r="R7" s="12" t="s">
        <v>34</v>
      </c>
      <c r="S7" s="12" t="s">
        <v>35</v>
      </c>
      <c r="T7" s="12" t="s">
        <v>80</v>
      </c>
      <c r="U7" s="12" t="s">
        <v>87</v>
      </c>
      <c r="V7" s="12" t="s">
        <v>100</v>
      </c>
      <c r="W7" s="12" t="s">
        <v>36</v>
      </c>
      <c r="X7" s="12" t="s">
        <v>30</v>
      </c>
      <c r="Y7" s="12" t="s">
        <v>102</v>
      </c>
    </row>
    <row r="8" spans="1:25" s="33" customFormat="1" ht="18.75" customHeight="1" x14ac:dyDescent="0.2">
      <c r="A8" s="31" t="s">
        <v>84</v>
      </c>
      <c r="B8" s="29">
        <v>12345</v>
      </c>
      <c r="C8" s="36">
        <v>41061</v>
      </c>
      <c r="D8" s="29" t="s">
        <v>10</v>
      </c>
      <c r="E8" s="28" t="s">
        <v>11</v>
      </c>
      <c r="F8" s="29" t="s">
        <v>91</v>
      </c>
      <c r="G8" s="31">
        <v>23</v>
      </c>
      <c r="H8" s="29" t="s">
        <v>91</v>
      </c>
      <c r="I8" s="29">
        <v>220</v>
      </c>
      <c r="J8" s="29" t="s">
        <v>111</v>
      </c>
      <c r="K8" s="29" t="s">
        <v>111</v>
      </c>
      <c r="L8" s="37" t="s">
        <v>112</v>
      </c>
      <c r="M8" s="37" t="s">
        <v>113</v>
      </c>
      <c r="N8" s="37" t="s">
        <v>112</v>
      </c>
      <c r="O8" s="37" t="s">
        <v>113</v>
      </c>
      <c r="P8" s="38" t="s">
        <v>112</v>
      </c>
      <c r="Q8" s="38" t="s">
        <v>113</v>
      </c>
      <c r="R8" s="39" t="s">
        <v>113</v>
      </c>
      <c r="S8" s="39" t="s">
        <v>113</v>
      </c>
      <c r="T8" s="39" t="s">
        <v>113</v>
      </c>
      <c r="U8" s="39" t="s">
        <v>113</v>
      </c>
      <c r="V8" s="39" t="s">
        <v>113</v>
      </c>
      <c r="W8" s="39" t="s">
        <v>113</v>
      </c>
      <c r="X8" s="40" t="e">
        <f>+M8+O8+Q8+R8+S8+T8+V8+W8+U8</f>
        <v>#VALUE!</v>
      </c>
      <c r="Y8" s="40" t="s">
        <v>114</v>
      </c>
    </row>
    <row r="9" spans="1:25" s="33" customFormat="1" ht="18.75" customHeight="1" x14ac:dyDescent="0.2">
      <c r="A9" s="31" t="s">
        <v>84</v>
      </c>
      <c r="B9" s="31">
        <f>+B8+1</f>
        <v>12346</v>
      </c>
      <c r="C9" s="41">
        <v>41365</v>
      </c>
      <c r="D9" s="31" t="s">
        <v>10</v>
      </c>
      <c r="E9" s="32" t="s">
        <v>11</v>
      </c>
      <c r="F9" s="31" t="s">
        <v>91</v>
      </c>
      <c r="G9" s="31">
        <v>23</v>
      </c>
      <c r="H9" s="31" t="s">
        <v>91</v>
      </c>
      <c r="I9" s="31">
        <v>220</v>
      </c>
      <c r="J9" s="29" t="s">
        <v>111</v>
      </c>
      <c r="K9" s="29" t="s">
        <v>111</v>
      </c>
      <c r="L9" s="37" t="s">
        <v>112</v>
      </c>
      <c r="M9" s="37" t="s">
        <v>113</v>
      </c>
      <c r="N9" s="37" t="s">
        <v>112</v>
      </c>
      <c r="O9" s="37" t="s">
        <v>113</v>
      </c>
      <c r="P9" s="38" t="s">
        <v>112</v>
      </c>
      <c r="Q9" s="38" t="s">
        <v>113</v>
      </c>
      <c r="R9" s="39" t="s">
        <v>113</v>
      </c>
      <c r="S9" s="39" t="s">
        <v>113</v>
      </c>
      <c r="T9" s="39" t="s">
        <v>113</v>
      </c>
      <c r="U9" s="39" t="s">
        <v>113</v>
      </c>
      <c r="V9" s="39" t="s">
        <v>113</v>
      </c>
      <c r="W9" s="39" t="s">
        <v>113</v>
      </c>
      <c r="X9" s="40" t="e">
        <f>+M9+O9+Q9+R9+S9+T9+V9+W9</f>
        <v>#VALUE!</v>
      </c>
      <c r="Y9" s="40" t="s">
        <v>114</v>
      </c>
    </row>
    <row r="10" spans="1:25" s="33" customFormat="1" ht="18.75" customHeight="1" x14ac:dyDescent="0.2">
      <c r="A10" s="31" t="s">
        <v>84</v>
      </c>
      <c r="B10" s="31">
        <f>+B9+1</f>
        <v>12347</v>
      </c>
      <c r="C10" s="41">
        <v>41334</v>
      </c>
      <c r="D10" s="31" t="s">
        <v>10</v>
      </c>
      <c r="E10" s="32" t="s">
        <v>11</v>
      </c>
      <c r="F10" s="31" t="s">
        <v>91</v>
      </c>
      <c r="G10" s="31">
        <v>23</v>
      </c>
      <c r="H10" s="31" t="s">
        <v>91</v>
      </c>
      <c r="I10" s="31">
        <v>220</v>
      </c>
      <c r="J10" s="29" t="s">
        <v>111</v>
      </c>
      <c r="K10" s="29" t="s">
        <v>111</v>
      </c>
      <c r="L10" s="37" t="s">
        <v>112</v>
      </c>
      <c r="M10" s="37" t="s">
        <v>113</v>
      </c>
      <c r="N10" s="37" t="s">
        <v>112</v>
      </c>
      <c r="O10" s="37" t="s">
        <v>113</v>
      </c>
      <c r="P10" s="38" t="s">
        <v>112</v>
      </c>
      <c r="Q10" s="38" t="s">
        <v>113</v>
      </c>
      <c r="R10" s="39" t="s">
        <v>113</v>
      </c>
      <c r="S10" s="39" t="s">
        <v>113</v>
      </c>
      <c r="T10" s="39" t="s">
        <v>113</v>
      </c>
      <c r="U10" s="39" t="s">
        <v>113</v>
      </c>
      <c r="V10" s="39" t="s">
        <v>113</v>
      </c>
      <c r="W10" s="39" t="s">
        <v>113</v>
      </c>
      <c r="X10" s="40" t="e">
        <f>+M10+O10+Q10+R10+S10+T10+V10+W10</f>
        <v>#VALUE!</v>
      </c>
      <c r="Y10" s="40" t="s">
        <v>114</v>
      </c>
    </row>
    <row r="11" spans="1:25" s="33" customFormat="1" ht="18.75" customHeight="1" x14ac:dyDescent="0.2">
      <c r="A11" s="31" t="s">
        <v>78</v>
      </c>
      <c r="B11" s="31">
        <v>234</v>
      </c>
      <c r="C11" s="41">
        <v>41426</v>
      </c>
      <c r="D11" s="31" t="s">
        <v>10</v>
      </c>
      <c r="E11" s="32" t="s">
        <v>11</v>
      </c>
      <c r="F11" s="31" t="s">
        <v>91</v>
      </c>
      <c r="G11" s="31">
        <v>23</v>
      </c>
      <c r="H11" s="31" t="s">
        <v>91</v>
      </c>
      <c r="I11" s="31">
        <v>220</v>
      </c>
      <c r="J11" s="29" t="s">
        <v>111</v>
      </c>
      <c r="K11" s="29" t="s">
        <v>111</v>
      </c>
      <c r="L11" s="37" t="s">
        <v>112</v>
      </c>
      <c r="M11" s="37" t="s">
        <v>113</v>
      </c>
      <c r="N11" s="37" t="s">
        <v>112</v>
      </c>
      <c r="O11" s="37" t="s">
        <v>113</v>
      </c>
      <c r="P11" s="38" t="s">
        <v>112</v>
      </c>
      <c r="Q11" s="38" t="s">
        <v>113</v>
      </c>
      <c r="R11" s="39" t="s">
        <v>113</v>
      </c>
      <c r="S11" s="39" t="s">
        <v>113</v>
      </c>
      <c r="T11" s="39" t="s">
        <v>113</v>
      </c>
      <c r="U11" s="39" t="s">
        <v>113</v>
      </c>
      <c r="V11" s="39" t="s">
        <v>113</v>
      </c>
      <c r="W11" s="39" t="s">
        <v>113</v>
      </c>
      <c r="X11" s="40" t="e">
        <f>+M11+O11+Q11+R11+S11+T11+V11+W11</f>
        <v>#VALUE!</v>
      </c>
      <c r="Y11" s="40" t="s">
        <v>114</v>
      </c>
    </row>
    <row r="12" spans="1:25" s="33" customFormat="1" ht="18.75" customHeight="1" x14ac:dyDescent="0.2">
      <c r="A12" s="31" t="s">
        <v>79</v>
      </c>
      <c r="B12" s="31">
        <v>235</v>
      </c>
      <c r="C12" s="41">
        <v>41426</v>
      </c>
      <c r="D12" s="31" t="s">
        <v>10</v>
      </c>
      <c r="E12" s="32" t="s">
        <v>11</v>
      </c>
      <c r="F12" s="31" t="s">
        <v>91</v>
      </c>
      <c r="G12" s="31">
        <v>23</v>
      </c>
      <c r="H12" s="31" t="s">
        <v>91</v>
      </c>
      <c r="I12" s="31">
        <v>220</v>
      </c>
      <c r="J12" s="29" t="s">
        <v>111</v>
      </c>
      <c r="K12" s="29" t="s">
        <v>111</v>
      </c>
      <c r="L12" s="37" t="s">
        <v>112</v>
      </c>
      <c r="M12" s="37" t="s">
        <v>113</v>
      </c>
      <c r="N12" s="37" t="s">
        <v>112</v>
      </c>
      <c r="O12" s="37" t="s">
        <v>113</v>
      </c>
      <c r="P12" s="38" t="s">
        <v>112</v>
      </c>
      <c r="Q12" s="38" t="s">
        <v>113</v>
      </c>
      <c r="R12" s="39" t="s">
        <v>113</v>
      </c>
      <c r="S12" s="39" t="s">
        <v>113</v>
      </c>
      <c r="T12" s="39" t="s">
        <v>113</v>
      </c>
      <c r="U12" s="39" t="s">
        <v>113</v>
      </c>
      <c r="V12" s="39" t="s">
        <v>113</v>
      </c>
      <c r="W12" s="39" t="s">
        <v>113</v>
      </c>
      <c r="X12" s="40" t="e">
        <f>+M12+O12+Q12+R12+S12+T12+V12+W12</f>
        <v>#VALUE!</v>
      </c>
      <c r="Y12" s="40" t="s">
        <v>114</v>
      </c>
    </row>
    <row r="15" spans="1:25" ht="15" x14ac:dyDescent="0.25">
      <c r="C15" s="8" t="s">
        <v>42</v>
      </c>
    </row>
    <row r="16" spans="1:25" ht="15" x14ac:dyDescent="0.25">
      <c r="C16" s="18" t="s">
        <v>71</v>
      </c>
    </row>
    <row r="17" spans="3:3" ht="15" x14ac:dyDescent="0.25">
      <c r="C17" s="18" t="s">
        <v>43</v>
      </c>
    </row>
    <row r="18" spans="3:3" ht="15" x14ac:dyDescent="0.25">
      <c r="C18" s="18" t="s">
        <v>74</v>
      </c>
    </row>
    <row r="19" spans="3:3" ht="15" x14ac:dyDescent="0.25">
      <c r="C19" s="18" t="s">
        <v>44</v>
      </c>
    </row>
    <row r="20" spans="3:3" ht="15" x14ac:dyDescent="0.25">
      <c r="C20" s="18" t="s">
        <v>45</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13"/>
  <sheetViews>
    <sheetView showGridLines="0" tabSelected="1" zoomScale="60" zoomScaleNormal="60" workbookViewId="0">
      <selection activeCell="F20" sqref="F20"/>
    </sheetView>
  </sheetViews>
  <sheetFormatPr defaultColWidth="11.42578125" defaultRowHeight="15" x14ac:dyDescent="0.25"/>
  <cols>
    <col min="1" max="1" width="2.42578125" style="18" customWidth="1"/>
    <col min="2" max="2" width="28.28515625" style="18" customWidth="1"/>
    <col min="3" max="3" width="29" style="34" customWidth="1"/>
    <col min="4" max="4" width="26.85546875" style="34" bestFit="1" customWidth="1"/>
    <col min="5" max="5" width="8.85546875" style="34" customWidth="1"/>
    <col min="6" max="6" width="18.28515625" style="34" customWidth="1"/>
    <col min="7" max="7" width="18.140625" style="18" customWidth="1"/>
    <col min="8" max="8" width="14.5703125" style="18" customWidth="1"/>
    <col min="9" max="9" width="14.7109375" style="18" customWidth="1"/>
    <col min="10" max="10" width="18.5703125" style="18" customWidth="1"/>
    <col min="11" max="11" width="17" style="18" customWidth="1"/>
    <col min="12" max="12" width="15.85546875" style="18" customWidth="1"/>
    <col min="13" max="13" width="21.7109375" style="34" bestFit="1" customWidth="1"/>
    <col min="14" max="14" width="17.7109375" style="34" bestFit="1" customWidth="1"/>
    <col min="15" max="15" width="16" style="18" customWidth="1"/>
    <col min="16" max="16" width="14.140625" style="18" customWidth="1"/>
    <col min="17" max="18" width="11.42578125" style="18" customWidth="1"/>
    <col min="19" max="19" width="23.5703125" style="18" customWidth="1"/>
    <col min="20" max="20" width="21.7109375" style="18" customWidth="1"/>
    <col min="21" max="21" width="17.42578125" style="18" bestFit="1" customWidth="1"/>
    <col min="22" max="22" width="15.28515625" style="18" customWidth="1"/>
    <col min="23" max="24" width="16.85546875" style="18" bestFit="1" customWidth="1"/>
    <col min="25" max="26" width="18" style="18" bestFit="1" customWidth="1"/>
    <col min="27" max="27" width="18.85546875" style="18" customWidth="1"/>
    <col min="28" max="29" width="11.42578125" style="18"/>
    <col min="30" max="30" width="23.5703125" style="18" bestFit="1" customWidth="1"/>
    <col min="31" max="31" width="21.7109375" style="18" bestFit="1" customWidth="1"/>
    <col min="32" max="32" width="13.5703125" style="18" bestFit="1" customWidth="1"/>
    <col min="33" max="33" width="12" style="18" bestFit="1" customWidth="1"/>
    <col min="34" max="35" width="13.140625" style="18" bestFit="1" customWidth="1"/>
    <col min="36" max="36" width="13" style="18" bestFit="1" customWidth="1"/>
    <col min="37" max="37" width="13.140625" style="18" bestFit="1" customWidth="1"/>
    <col min="38" max="38" width="18.85546875" style="18" customWidth="1"/>
    <col min="39" max="50" width="11.42578125" style="18"/>
    <col min="51" max="51" width="23.5703125" style="18" bestFit="1" customWidth="1"/>
    <col min="52" max="52" width="21.7109375" style="18" bestFit="1" customWidth="1"/>
    <col min="53" max="53" width="13.5703125" style="18" bestFit="1" customWidth="1"/>
    <col min="54" max="54" width="12" style="18" bestFit="1" customWidth="1"/>
    <col min="55" max="55" width="13.85546875" style="18" bestFit="1" customWidth="1"/>
    <col min="56" max="56" width="14.7109375" style="18" bestFit="1" customWidth="1"/>
    <col min="57" max="57" width="13.85546875" style="18" bestFit="1" customWidth="1"/>
    <col min="58" max="58" width="12" style="18" bestFit="1" customWidth="1"/>
    <col min="59" max="59" width="18.85546875" style="18" bestFit="1" customWidth="1"/>
    <col min="60" max="16384" width="11.42578125" style="18"/>
  </cols>
  <sheetData>
    <row r="1" spans="2:59" x14ac:dyDescent="0.25">
      <c r="M1" s="18"/>
      <c r="V1" s="18">
        <v>1000</v>
      </c>
      <c r="Z1" s="54">
        <f>SUM(W2:Y2)</f>
        <v>109897.72667235973</v>
      </c>
    </row>
    <row r="2" spans="2:59" x14ac:dyDescent="0.25">
      <c r="B2" s="17" t="s">
        <v>108</v>
      </c>
      <c r="M2" s="18"/>
      <c r="U2" s="53">
        <f>SUM(U8:U13)</f>
        <v>3.4529999999999998</v>
      </c>
      <c r="V2" s="54">
        <f>SUM(V8:V13)</f>
        <v>1794.5971466599999</v>
      </c>
      <c r="W2" s="54">
        <f>SUM(W8:W13)</f>
        <v>18303.8187702</v>
      </c>
      <c r="X2" s="54">
        <f>SUM(X8:X13)</f>
        <v>91561.341718561191</v>
      </c>
      <c r="Y2" s="54">
        <f>SUM(Y8:Y13)</f>
        <v>32.566183598536625</v>
      </c>
      <c r="Z2" s="54">
        <f>SUM(Z8:Z13)</f>
        <v>109865.16048876119</v>
      </c>
      <c r="AA2" s="54">
        <f>Z1-Z2</f>
        <v>32.566183598537464</v>
      </c>
      <c r="AU2" s="58">
        <f>+SUM(AU8:AU13)</f>
        <v>0</v>
      </c>
    </row>
    <row r="3" spans="2:59" x14ac:dyDescent="0.25">
      <c r="B3" s="17" t="s">
        <v>107</v>
      </c>
      <c r="M3" s="18"/>
    </row>
    <row r="4" spans="2:59" x14ac:dyDescent="0.25">
      <c r="B4" s="17" t="s">
        <v>109</v>
      </c>
      <c r="K4" s="45" t="s">
        <v>123</v>
      </c>
      <c r="L4" s="45"/>
      <c r="M4" s="18"/>
      <c r="S4" s="45" t="s">
        <v>122</v>
      </c>
      <c r="T4" s="45"/>
      <c r="AD4" s="45" t="s">
        <v>128</v>
      </c>
      <c r="AE4" s="45"/>
      <c r="AO4" s="45" t="s">
        <v>129</v>
      </c>
      <c r="AP4" s="45"/>
      <c r="AY4" s="18" t="s">
        <v>130</v>
      </c>
    </row>
    <row r="5" spans="2:59" x14ac:dyDescent="0.25">
      <c r="K5" s="19">
        <v>42948</v>
      </c>
      <c r="L5" s="20"/>
      <c r="M5" s="50"/>
      <c r="N5" s="51"/>
      <c r="O5" s="22"/>
      <c r="P5" s="21"/>
      <c r="S5" s="19">
        <f>+K5</f>
        <v>42948</v>
      </c>
      <c r="T5" s="20"/>
      <c r="U5" s="20"/>
      <c r="V5" s="21"/>
      <c r="W5" s="20"/>
      <c r="X5" s="20"/>
      <c r="Y5" s="20"/>
      <c r="Z5" s="22"/>
      <c r="AA5" s="21"/>
      <c r="AD5" s="19">
        <f>+K5</f>
        <v>42948</v>
      </c>
      <c r="AE5" s="20"/>
      <c r="AF5" s="20"/>
      <c r="AG5" s="21"/>
      <c r="AH5" s="20"/>
      <c r="AI5" s="20"/>
      <c r="AJ5" s="20"/>
      <c r="AK5" s="22"/>
      <c r="AL5" s="21"/>
      <c r="AO5" s="19">
        <f>+AD5</f>
        <v>42948</v>
      </c>
      <c r="AP5" s="20"/>
      <c r="AQ5" s="20"/>
      <c r="AR5" s="21"/>
      <c r="AS5" s="20"/>
      <c r="AT5" s="20"/>
      <c r="AU5" s="22"/>
      <c r="AV5" s="21"/>
      <c r="AY5" s="19">
        <f>+AO5</f>
        <v>42948</v>
      </c>
      <c r="AZ5" s="20"/>
      <c r="BA5" s="20"/>
      <c r="BB5" s="21"/>
      <c r="BC5" s="20"/>
      <c r="BD5" s="20"/>
      <c r="BE5" s="20"/>
      <c r="BF5" s="22"/>
      <c r="BG5" s="21"/>
    </row>
    <row r="6" spans="2:59" x14ac:dyDescent="0.25">
      <c r="B6" s="23" t="s">
        <v>2</v>
      </c>
      <c r="C6" s="4" t="s">
        <v>2</v>
      </c>
      <c r="D6" s="4" t="s">
        <v>46</v>
      </c>
      <c r="E6" s="4" t="s">
        <v>47</v>
      </c>
      <c r="F6" s="49" t="s">
        <v>48</v>
      </c>
      <c r="G6" s="23" t="s">
        <v>49</v>
      </c>
      <c r="H6" s="22" t="s">
        <v>50</v>
      </c>
      <c r="I6" s="21"/>
      <c r="J6" s="23" t="s">
        <v>51</v>
      </c>
      <c r="K6" s="23" t="s">
        <v>52</v>
      </c>
      <c r="L6" s="23" t="s">
        <v>53</v>
      </c>
      <c r="M6" s="4" t="s">
        <v>54</v>
      </c>
      <c r="N6" s="4" t="s">
        <v>55</v>
      </c>
      <c r="O6" s="23" t="s">
        <v>56</v>
      </c>
      <c r="P6" s="23" t="s">
        <v>57</v>
      </c>
      <c r="S6" s="23" t="s">
        <v>52</v>
      </c>
      <c r="T6" s="23" t="s">
        <v>53</v>
      </c>
      <c r="U6" s="23" t="s">
        <v>54</v>
      </c>
      <c r="V6" s="23" t="s">
        <v>55</v>
      </c>
      <c r="W6" s="23" t="s">
        <v>119</v>
      </c>
      <c r="X6" s="23" t="s">
        <v>120</v>
      </c>
      <c r="Y6" s="23" t="s">
        <v>121</v>
      </c>
      <c r="Z6" s="23" t="s">
        <v>56</v>
      </c>
      <c r="AA6" s="23" t="s">
        <v>57</v>
      </c>
      <c r="AD6" s="23" t="s">
        <v>52</v>
      </c>
      <c r="AE6" s="23" t="s">
        <v>53</v>
      </c>
      <c r="AF6" s="23" t="s">
        <v>54</v>
      </c>
      <c r="AG6" s="23" t="s">
        <v>55</v>
      </c>
      <c r="AH6" s="23" t="s">
        <v>119</v>
      </c>
      <c r="AI6" s="23" t="s">
        <v>120</v>
      </c>
      <c r="AJ6" s="23" t="s">
        <v>121</v>
      </c>
      <c r="AK6" s="23" t="s">
        <v>56</v>
      </c>
      <c r="AL6" s="23" t="s">
        <v>57</v>
      </c>
      <c r="AO6" s="23" t="s">
        <v>52</v>
      </c>
      <c r="AP6" s="23" t="s">
        <v>53</v>
      </c>
      <c r="AQ6" s="23" t="s">
        <v>54</v>
      </c>
      <c r="AR6" s="23" t="s">
        <v>55</v>
      </c>
      <c r="AS6" s="23" t="s">
        <v>119</v>
      </c>
      <c r="AT6" s="23" t="s">
        <v>120</v>
      </c>
      <c r="AU6" s="23" t="s">
        <v>56</v>
      </c>
      <c r="AV6" s="23" t="s">
        <v>57</v>
      </c>
      <c r="AY6" s="23" t="s">
        <v>52</v>
      </c>
      <c r="AZ6" s="23" t="s">
        <v>53</v>
      </c>
      <c r="BA6" s="23" t="s">
        <v>54</v>
      </c>
      <c r="BB6" s="23" t="s">
        <v>55</v>
      </c>
      <c r="BC6" s="23" t="s">
        <v>119</v>
      </c>
      <c r="BD6" s="23" t="s">
        <v>120</v>
      </c>
      <c r="BE6" s="23" t="s">
        <v>121</v>
      </c>
      <c r="BF6" s="23" t="s">
        <v>56</v>
      </c>
      <c r="BG6" s="23" t="s">
        <v>57</v>
      </c>
    </row>
    <row r="7" spans="2:59" x14ac:dyDescent="0.25">
      <c r="B7" s="24" t="s">
        <v>59</v>
      </c>
      <c r="C7" s="6" t="s">
        <v>58</v>
      </c>
      <c r="D7" s="6" t="s">
        <v>60</v>
      </c>
      <c r="E7" s="6" t="s">
        <v>61</v>
      </c>
      <c r="F7" s="6" t="s">
        <v>131</v>
      </c>
      <c r="G7" s="24" t="s">
        <v>62</v>
      </c>
      <c r="H7" s="24" t="s">
        <v>5</v>
      </c>
      <c r="I7" s="24" t="s">
        <v>6</v>
      </c>
      <c r="J7" s="24" t="s">
        <v>63</v>
      </c>
      <c r="K7" s="24" t="s">
        <v>64</v>
      </c>
      <c r="L7" s="24" t="s">
        <v>65</v>
      </c>
      <c r="M7" s="6" t="s">
        <v>66</v>
      </c>
      <c r="N7" s="6" t="s">
        <v>67</v>
      </c>
      <c r="O7" s="24" t="s">
        <v>68</v>
      </c>
      <c r="P7" s="24" t="s">
        <v>69</v>
      </c>
      <c r="S7" s="24" t="s">
        <v>64</v>
      </c>
      <c r="T7" s="24" t="s">
        <v>65</v>
      </c>
      <c r="U7" s="24" t="s">
        <v>66</v>
      </c>
      <c r="V7" s="24" t="s">
        <v>67</v>
      </c>
      <c r="W7" s="24" t="s">
        <v>68</v>
      </c>
      <c r="X7" s="24" t="s">
        <v>68</v>
      </c>
      <c r="Y7" s="24" t="s">
        <v>68</v>
      </c>
      <c r="Z7" s="24" t="s">
        <v>68</v>
      </c>
      <c r="AA7" s="24" t="s">
        <v>69</v>
      </c>
      <c r="AD7" s="24" t="s">
        <v>64</v>
      </c>
      <c r="AE7" s="24" t="s">
        <v>65</v>
      </c>
      <c r="AF7" s="24" t="s">
        <v>66</v>
      </c>
      <c r="AG7" s="24" t="s">
        <v>67</v>
      </c>
      <c r="AH7" s="24" t="s">
        <v>68</v>
      </c>
      <c r="AI7" s="24" t="s">
        <v>68</v>
      </c>
      <c r="AJ7" s="24" t="s">
        <v>68</v>
      </c>
      <c r="AK7" s="24" t="s">
        <v>68</v>
      </c>
      <c r="AL7" s="24" t="s">
        <v>69</v>
      </c>
      <c r="AO7" s="24" t="s">
        <v>64</v>
      </c>
      <c r="AP7" s="24" t="s">
        <v>65</v>
      </c>
      <c r="AQ7" s="24" t="s">
        <v>66</v>
      </c>
      <c r="AR7" s="24" t="s">
        <v>67</v>
      </c>
      <c r="AS7" s="24" t="s">
        <v>68</v>
      </c>
      <c r="AT7" s="24" t="s">
        <v>68</v>
      </c>
      <c r="AU7" s="24" t="s">
        <v>68</v>
      </c>
      <c r="AV7" s="24" t="s">
        <v>69</v>
      </c>
      <c r="AY7" s="24" t="s">
        <v>64</v>
      </c>
      <c r="AZ7" s="24" t="s">
        <v>65</v>
      </c>
      <c r="BA7" s="24" t="s">
        <v>66</v>
      </c>
      <c r="BB7" s="24" t="s">
        <v>67</v>
      </c>
      <c r="BC7" s="24" t="s">
        <v>68</v>
      </c>
      <c r="BD7" s="24" t="s">
        <v>68</v>
      </c>
      <c r="BE7" s="24" t="s">
        <v>68</v>
      </c>
      <c r="BF7" s="24" t="s">
        <v>68</v>
      </c>
      <c r="BG7" s="24" t="s">
        <v>69</v>
      </c>
    </row>
    <row r="8" spans="2:59" x14ac:dyDescent="0.25">
      <c r="B8" s="42" t="s">
        <v>117</v>
      </c>
      <c r="C8" s="46" t="s">
        <v>124</v>
      </c>
      <c r="D8" s="46" t="s">
        <v>9</v>
      </c>
      <c r="E8" s="46">
        <v>220</v>
      </c>
      <c r="F8" s="46" t="s">
        <v>118</v>
      </c>
      <c r="G8" s="25" t="s">
        <v>125</v>
      </c>
      <c r="H8" s="26">
        <v>42736</v>
      </c>
      <c r="I8" s="26">
        <v>50040</v>
      </c>
      <c r="J8" s="16" t="str">
        <f t="shared" ref="J8:J13" si="0">+D8</f>
        <v>Charrua 220</v>
      </c>
      <c r="K8" s="43">
        <f t="shared" ref="K8:K13" si="1">+S8</f>
        <v>0</v>
      </c>
      <c r="L8" s="43">
        <f t="shared" ref="L8:L13" si="2">+T8</f>
        <v>50.875999999999998</v>
      </c>
      <c r="M8" s="52">
        <f t="shared" ref="M8:M13" si="3">+U8</f>
        <v>0</v>
      </c>
      <c r="N8" s="52">
        <f t="shared" ref="N8:N13" si="4">+V8</f>
        <v>551.69042753999997</v>
      </c>
      <c r="O8" s="44">
        <f t="shared" ref="O8:O13" si="5">+Z8</f>
        <v>28067.802191525036</v>
      </c>
      <c r="P8" s="44">
        <f t="shared" ref="P8:P13" si="6">+AA8</f>
        <v>50.875999999999998</v>
      </c>
      <c r="S8" s="47">
        <f t="shared" ref="S8:S11" si="7">+IFERROR(W8/U8,0)</f>
        <v>0</v>
      </c>
      <c r="T8" s="48">
        <v>50.875999999999998</v>
      </c>
      <c r="U8" s="47">
        <v>0</v>
      </c>
      <c r="V8" s="47">
        <v>551.69042753999997</v>
      </c>
      <c r="W8" s="47">
        <v>0</v>
      </c>
      <c r="X8" s="48">
        <f>+T8*V8</f>
        <v>28067.802191525036</v>
      </c>
      <c r="Y8" s="47">
        <v>10.567192305219976</v>
      </c>
      <c r="Z8" s="47">
        <f t="shared" ref="Z8:Z13" si="8">+S8*U8+T8*V8</f>
        <v>28067.802191525036</v>
      </c>
      <c r="AA8" s="47">
        <f t="shared" ref="AA8:AA13" si="9">+Z8/V8</f>
        <v>50.875999999999998</v>
      </c>
      <c r="AD8" s="43">
        <v>5282.6574000000001</v>
      </c>
      <c r="AE8" s="43">
        <v>50.875999999999998</v>
      </c>
      <c r="AF8" s="56">
        <f t="shared" ref="AF8:AF13" si="10">+M8</f>
        <v>0</v>
      </c>
      <c r="AG8" s="56">
        <f t="shared" ref="AG8:AG13" si="11">+N8</f>
        <v>551.69042753999997</v>
      </c>
      <c r="AH8" s="56">
        <f t="shared" ref="AH8:AH13" si="12">+AD8*AF8</f>
        <v>0</v>
      </c>
      <c r="AI8" s="56">
        <f t="shared" ref="AI8:AI13" si="13">+AE8*AG8</f>
        <v>28067.802191525036</v>
      </c>
      <c r="AJ8" s="56"/>
      <c r="AK8" s="57">
        <f t="shared" ref="AK8:AK13" si="14">+AD8*AF8+AE8*AG8</f>
        <v>28067.802191525036</v>
      </c>
      <c r="AL8" s="57">
        <f t="shared" ref="AL8:AL13" si="15">+AK8/AG8</f>
        <v>50.875999999999998</v>
      </c>
      <c r="AO8" s="43">
        <f t="shared" ref="AO8:AO13" si="16">+K8-AD8</f>
        <v>-5282.6574000000001</v>
      </c>
      <c r="AP8" s="43">
        <f t="shared" ref="AP8:AP13" si="17">+L8-AE8</f>
        <v>0</v>
      </c>
      <c r="AQ8" s="43">
        <f t="shared" ref="AQ8:AQ13" si="18">+M8-AF8</f>
        <v>0</v>
      </c>
      <c r="AR8" s="43">
        <f t="shared" ref="AR8:AR13" si="19">+N8-AG8</f>
        <v>0</v>
      </c>
      <c r="AS8" s="43">
        <f t="shared" ref="AS8:AS13" si="20">-K8*M8+AD8*AF8</f>
        <v>0</v>
      </c>
      <c r="AT8" s="43">
        <f t="shared" ref="AT8:AT13" si="21">-L8*N8+AE8*AG8</f>
        <v>0</v>
      </c>
      <c r="AU8" s="55">
        <f t="shared" ref="AU8:AU13" si="22">-O8+AK8</f>
        <v>0</v>
      </c>
      <c r="AV8" s="43">
        <f t="shared" ref="AV8:AV13" si="23">+P8-AL8</f>
        <v>0</v>
      </c>
      <c r="AY8" s="43"/>
      <c r="AZ8" s="43"/>
      <c r="BA8" s="43"/>
      <c r="BB8" s="43"/>
      <c r="BC8" s="43"/>
      <c r="BD8" s="43"/>
      <c r="BE8" s="43"/>
      <c r="BF8" s="43"/>
      <c r="BG8" s="43"/>
    </row>
    <row r="9" spans="2:59" x14ac:dyDescent="0.25">
      <c r="B9" s="42" t="s">
        <v>117</v>
      </c>
      <c r="C9" s="46" t="s">
        <v>124</v>
      </c>
      <c r="D9" s="46" t="s">
        <v>70</v>
      </c>
      <c r="E9" s="46">
        <v>220</v>
      </c>
      <c r="F9" s="46" t="s">
        <v>118</v>
      </c>
      <c r="G9" s="25" t="s">
        <v>125</v>
      </c>
      <c r="H9" s="26">
        <v>42736</v>
      </c>
      <c r="I9" s="26">
        <v>50040</v>
      </c>
      <c r="J9" s="16" t="str">
        <f t="shared" si="0"/>
        <v>Itahue 220</v>
      </c>
      <c r="K9" s="43">
        <f t="shared" si="1"/>
        <v>0</v>
      </c>
      <c r="L9" s="43">
        <f t="shared" si="2"/>
        <v>53.531999999999996</v>
      </c>
      <c r="M9" s="52">
        <f t="shared" si="3"/>
        <v>0</v>
      </c>
      <c r="N9" s="52">
        <f t="shared" si="4"/>
        <v>30.69915336</v>
      </c>
      <c r="O9" s="44">
        <f t="shared" si="5"/>
        <v>1643.3870776675199</v>
      </c>
      <c r="P9" s="44">
        <f t="shared" si="6"/>
        <v>53.531999999999996</v>
      </c>
      <c r="S9" s="47">
        <f t="shared" si="7"/>
        <v>0</v>
      </c>
      <c r="T9" s="48">
        <v>53.531999999999996</v>
      </c>
      <c r="U9" s="47">
        <v>0</v>
      </c>
      <c r="V9" s="47">
        <v>30.69915336</v>
      </c>
      <c r="W9" s="47">
        <v>0</v>
      </c>
      <c r="X9" s="48">
        <f>+T9*V9</f>
        <v>1643.3870776675199</v>
      </c>
      <c r="Y9" s="47">
        <v>0</v>
      </c>
      <c r="Z9" s="47">
        <f t="shared" si="8"/>
        <v>1643.3870776675199</v>
      </c>
      <c r="AA9" s="47">
        <f t="shared" si="9"/>
        <v>53.531999999999996</v>
      </c>
      <c r="AD9" s="43">
        <v>5581.7182000000003</v>
      </c>
      <c r="AE9" s="43">
        <v>53.531999999999996</v>
      </c>
      <c r="AF9" s="56">
        <f t="shared" si="10"/>
        <v>0</v>
      </c>
      <c r="AG9" s="56">
        <f t="shared" si="11"/>
        <v>30.69915336</v>
      </c>
      <c r="AH9" s="56">
        <f t="shared" si="12"/>
        <v>0</v>
      </c>
      <c r="AI9" s="56">
        <f t="shared" si="13"/>
        <v>1643.3870776675199</v>
      </c>
      <c r="AJ9" s="56"/>
      <c r="AK9" s="57">
        <f t="shared" si="14"/>
        <v>1643.3870776675199</v>
      </c>
      <c r="AL9" s="57">
        <f t="shared" si="15"/>
        <v>53.531999999999996</v>
      </c>
      <c r="AO9" s="43">
        <f t="shared" si="16"/>
        <v>-5581.7182000000003</v>
      </c>
      <c r="AP9" s="43">
        <f t="shared" si="17"/>
        <v>0</v>
      </c>
      <c r="AQ9" s="43">
        <f t="shared" si="18"/>
        <v>0</v>
      </c>
      <c r="AR9" s="43">
        <f t="shared" si="19"/>
        <v>0</v>
      </c>
      <c r="AS9" s="43">
        <f t="shared" si="20"/>
        <v>0</v>
      </c>
      <c r="AT9" s="43">
        <f t="shared" si="21"/>
        <v>0</v>
      </c>
      <c r="AU9" s="55">
        <f t="shared" si="22"/>
        <v>0</v>
      </c>
      <c r="AV9" s="43">
        <f t="shared" si="23"/>
        <v>0</v>
      </c>
      <c r="AY9" s="43"/>
      <c r="AZ9" s="43"/>
      <c r="BA9" s="43"/>
      <c r="BB9" s="43"/>
      <c r="BC9" s="43"/>
      <c r="BD9" s="43"/>
      <c r="BE9" s="43"/>
      <c r="BF9" s="43"/>
      <c r="BG9" s="43"/>
    </row>
    <row r="10" spans="2:59" x14ac:dyDescent="0.25">
      <c r="B10" s="42" t="s">
        <v>117</v>
      </c>
      <c r="C10" s="46" t="s">
        <v>124</v>
      </c>
      <c r="D10" s="46" t="s">
        <v>9</v>
      </c>
      <c r="E10" s="46">
        <v>220</v>
      </c>
      <c r="F10" s="46" t="s">
        <v>118</v>
      </c>
      <c r="G10" s="25" t="s">
        <v>126</v>
      </c>
      <c r="H10" s="26">
        <v>42736</v>
      </c>
      <c r="I10" s="26">
        <v>50040</v>
      </c>
      <c r="J10" s="16" t="str">
        <f t="shared" si="0"/>
        <v>Charrua 220</v>
      </c>
      <c r="K10" s="43">
        <f t="shared" si="1"/>
        <v>0</v>
      </c>
      <c r="L10" s="43">
        <f t="shared" si="2"/>
        <v>50.875999999999998</v>
      </c>
      <c r="M10" s="52">
        <f t="shared" si="3"/>
        <v>0</v>
      </c>
      <c r="N10" s="52">
        <f t="shared" si="4"/>
        <v>752.55814835000001</v>
      </c>
      <c r="O10" s="44">
        <f t="shared" si="5"/>
        <v>38287.148355454599</v>
      </c>
      <c r="P10" s="44">
        <f t="shared" si="6"/>
        <v>50.875999999999998</v>
      </c>
      <c r="S10" s="47">
        <f t="shared" si="7"/>
        <v>0</v>
      </c>
      <c r="T10" s="48">
        <v>50.875999999999998</v>
      </c>
      <c r="U10" s="47">
        <v>0</v>
      </c>
      <c r="V10" s="47">
        <v>752.55814835000001</v>
      </c>
      <c r="W10" s="47">
        <v>0</v>
      </c>
      <c r="X10" s="48">
        <f>+T10*V10</f>
        <v>38287.148355454599</v>
      </c>
      <c r="Y10" s="47">
        <v>14.407665873795219</v>
      </c>
      <c r="Z10" s="47">
        <f t="shared" si="8"/>
        <v>38287.148355454599</v>
      </c>
      <c r="AA10" s="47">
        <f t="shared" si="9"/>
        <v>50.875999999999998</v>
      </c>
      <c r="AD10" s="43">
        <v>5282.6574000000001</v>
      </c>
      <c r="AE10" s="43">
        <v>50.875999999999998</v>
      </c>
      <c r="AF10" s="56">
        <f t="shared" si="10"/>
        <v>0</v>
      </c>
      <c r="AG10" s="56">
        <f t="shared" si="11"/>
        <v>752.55814835000001</v>
      </c>
      <c r="AH10" s="56">
        <f t="shared" si="12"/>
        <v>0</v>
      </c>
      <c r="AI10" s="56">
        <f t="shared" si="13"/>
        <v>38287.148355454599</v>
      </c>
      <c r="AJ10" s="56"/>
      <c r="AK10" s="57">
        <f t="shared" si="14"/>
        <v>38287.148355454599</v>
      </c>
      <c r="AL10" s="57">
        <f t="shared" si="15"/>
        <v>50.875999999999998</v>
      </c>
      <c r="AO10" s="43">
        <f t="shared" si="16"/>
        <v>-5282.6574000000001</v>
      </c>
      <c r="AP10" s="43">
        <f t="shared" si="17"/>
        <v>0</v>
      </c>
      <c r="AQ10" s="43">
        <f t="shared" si="18"/>
        <v>0</v>
      </c>
      <c r="AR10" s="43">
        <f t="shared" si="19"/>
        <v>0</v>
      </c>
      <c r="AS10" s="43">
        <f t="shared" si="20"/>
        <v>0</v>
      </c>
      <c r="AT10" s="43">
        <f t="shared" si="21"/>
        <v>0</v>
      </c>
      <c r="AU10" s="55">
        <f t="shared" si="22"/>
        <v>0</v>
      </c>
      <c r="AV10" s="43">
        <f t="shared" si="23"/>
        <v>0</v>
      </c>
      <c r="AY10" s="43"/>
      <c r="AZ10" s="43"/>
      <c r="BA10" s="43"/>
      <c r="BB10" s="43"/>
      <c r="BC10" s="43"/>
      <c r="BD10" s="43"/>
      <c r="BE10" s="43"/>
      <c r="BF10" s="43"/>
      <c r="BG10" s="43"/>
    </row>
    <row r="11" spans="2:59" x14ac:dyDescent="0.25">
      <c r="B11" s="42" t="s">
        <v>117</v>
      </c>
      <c r="C11" s="46" t="s">
        <v>124</v>
      </c>
      <c r="D11" s="46" t="s">
        <v>70</v>
      </c>
      <c r="E11" s="46">
        <v>220</v>
      </c>
      <c r="F11" s="46" t="s">
        <v>118</v>
      </c>
      <c r="G11" s="25" t="s">
        <v>126</v>
      </c>
      <c r="H11" s="26">
        <v>42736</v>
      </c>
      <c r="I11" s="26">
        <v>50040</v>
      </c>
      <c r="J11" s="16" t="str">
        <f t="shared" si="0"/>
        <v>Itahue 220</v>
      </c>
      <c r="K11" s="43">
        <f t="shared" si="1"/>
        <v>0</v>
      </c>
      <c r="L11" s="43">
        <f t="shared" si="2"/>
        <v>53.531999999999996</v>
      </c>
      <c r="M11" s="52">
        <f t="shared" si="3"/>
        <v>0</v>
      </c>
      <c r="N11" s="52">
        <f t="shared" si="4"/>
        <v>41.516136369999998</v>
      </c>
      <c r="O11" s="44">
        <f t="shared" si="5"/>
        <v>2222.4418121588396</v>
      </c>
      <c r="P11" s="44">
        <f t="shared" si="6"/>
        <v>53.531999999999996</v>
      </c>
      <c r="S11" s="47">
        <f t="shared" si="7"/>
        <v>0</v>
      </c>
      <c r="T11" s="48">
        <v>53.531999999999996</v>
      </c>
      <c r="U11" s="47">
        <v>0</v>
      </c>
      <c r="V11" s="47">
        <v>41.516136369999998</v>
      </c>
      <c r="W11" s="47">
        <v>0</v>
      </c>
      <c r="X11" s="48">
        <f>+T11*V11</f>
        <v>2222.4418121588396</v>
      </c>
      <c r="Y11" s="47">
        <v>0</v>
      </c>
      <c r="Z11" s="47">
        <f t="shared" si="8"/>
        <v>2222.4418121588396</v>
      </c>
      <c r="AA11" s="47">
        <f t="shared" si="9"/>
        <v>53.531999999999996</v>
      </c>
      <c r="AD11" s="43">
        <v>5581.7182000000003</v>
      </c>
      <c r="AE11" s="43">
        <v>53.531999999999996</v>
      </c>
      <c r="AF11" s="56">
        <f t="shared" si="10"/>
        <v>0</v>
      </c>
      <c r="AG11" s="56">
        <f t="shared" si="11"/>
        <v>41.516136369999998</v>
      </c>
      <c r="AH11" s="56">
        <f t="shared" si="12"/>
        <v>0</v>
      </c>
      <c r="AI11" s="56">
        <f t="shared" si="13"/>
        <v>2222.4418121588396</v>
      </c>
      <c r="AJ11" s="56"/>
      <c r="AK11" s="57">
        <f t="shared" si="14"/>
        <v>2222.4418121588396</v>
      </c>
      <c r="AL11" s="57">
        <f t="shared" si="15"/>
        <v>53.531999999999996</v>
      </c>
      <c r="AO11" s="43">
        <f t="shared" si="16"/>
        <v>-5581.7182000000003</v>
      </c>
      <c r="AP11" s="43">
        <f t="shared" si="17"/>
        <v>0</v>
      </c>
      <c r="AQ11" s="43">
        <f t="shared" si="18"/>
        <v>0</v>
      </c>
      <c r="AR11" s="43">
        <f t="shared" si="19"/>
        <v>0</v>
      </c>
      <c r="AS11" s="43">
        <f t="shared" si="20"/>
        <v>0</v>
      </c>
      <c r="AT11" s="43">
        <f t="shared" si="21"/>
        <v>0</v>
      </c>
      <c r="AU11" s="55">
        <f t="shared" si="22"/>
        <v>0</v>
      </c>
      <c r="AV11" s="43">
        <f t="shared" si="23"/>
        <v>0</v>
      </c>
      <c r="AY11" s="43"/>
      <c r="AZ11" s="43"/>
      <c r="BA11" s="43"/>
      <c r="BB11" s="43"/>
      <c r="BC11" s="43"/>
      <c r="BD11" s="43"/>
      <c r="BE11" s="43"/>
      <c r="BF11" s="43"/>
      <c r="BG11" s="43"/>
    </row>
    <row r="12" spans="2:59" x14ac:dyDescent="0.25">
      <c r="B12" s="42" t="s">
        <v>117</v>
      </c>
      <c r="C12" s="46" t="s">
        <v>124</v>
      </c>
      <c r="D12" s="46" t="s">
        <v>9</v>
      </c>
      <c r="E12" s="46">
        <v>220</v>
      </c>
      <c r="F12" s="46" t="s">
        <v>118</v>
      </c>
      <c r="G12" s="25" t="s">
        <v>127</v>
      </c>
      <c r="H12" s="26">
        <v>42736</v>
      </c>
      <c r="I12" s="26">
        <v>50040</v>
      </c>
      <c r="J12" s="16" t="str">
        <f t="shared" si="0"/>
        <v>Charrua 220</v>
      </c>
      <c r="K12" s="43">
        <f t="shared" si="1"/>
        <v>5282.6574000000001</v>
      </c>
      <c r="L12" s="43">
        <f t="shared" si="2"/>
        <v>50.875999999999998</v>
      </c>
      <c r="M12" s="52">
        <f t="shared" si="3"/>
        <v>3.2429999999999999</v>
      </c>
      <c r="N12" s="52">
        <f t="shared" si="4"/>
        <v>392.67640017999997</v>
      </c>
      <c r="O12" s="44">
        <f t="shared" si="5"/>
        <v>37109.46248375767</v>
      </c>
      <c r="P12" s="44">
        <f t="shared" si="6"/>
        <v>94.503928595522837</v>
      </c>
      <c r="S12" s="48">
        <v>5282.6574000000001</v>
      </c>
      <c r="T12" s="48">
        <v>50.875999999999998</v>
      </c>
      <c r="U12" s="47">
        <v>3.2429999999999999</v>
      </c>
      <c r="V12" s="47">
        <v>392.67640017999997</v>
      </c>
      <c r="W12" s="48">
        <f>+S12*U12</f>
        <v>17131.657948199998</v>
      </c>
      <c r="X12" s="48">
        <f t="shared" ref="X12:X13" si="24">+T12*V12</f>
        <v>19977.804535557676</v>
      </c>
      <c r="Y12" s="47">
        <v>7.5913254195214321</v>
      </c>
      <c r="Z12" s="47">
        <f t="shared" si="8"/>
        <v>37109.46248375767</v>
      </c>
      <c r="AA12" s="47">
        <f t="shared" si="9"/>
        <v>94.503928595522837</v>
      </c>
      <c r="AD12" s="43">
        <v>5282.6574000000001</v>
      </c>
      <c r="AE12" s="43">
        <v>50.875999999999998</v>
      </c>
      <c r="AF12" s="56">
        <f t="shared" si="10"/>
        <v>3.2429999999999999</v>
      </c>
      <c r="AG12" s="56">
        <f t="shared" si="11"/>
        <v>392.67640017999997</v>
      </c>
      <c r="AH12" s="56">
        <f t="shared" si="12"/>
        <v>17131.657948199998</v>
      </c>
      <c r="AI12" s="56">
        <f t="shared" si="13"/>
        <v>19977.804535557676</v>
      </c>
      <c r="AJ12" s="56"/>
      <c r="AK12" s="57">
        <f t="shared" si="14"/>
        <v>37109.46248375767</v>
      </c>
      <c r="AL12" s="57">
        <f t="shared" si="15"/>
        <v>94.503928595522837</v>
      </c>
      <c r="AO12" s="43">
        <f t="shared" si="16"/>
        <v>0</v>
      </c>
      <c r="AP12" s="43">
        <f t="shared" si="17"/>
        <v>0</v>
      </c>
      <c r="AQ12" s="43">
        <f t="shared" si="18"/>
        <v>0</v>
      </c>
      <c r="AR12" s="43">
        <f t="shared" si="19"/>
        <v>0</v>
      </c>
      <c r="AS12" s="43">
        <f t="shared" si="20"/>
        <v>0</v>
      </c>
      <c r="AT12" s="43">
        <f t="shared" si="21"/>
        <v>0</v>
      </c>
      <c r="AU12" s="55">
        <f t="shared" si="22"/>
        <v>0</v>
      </c>
      <c r="AV12" s="43">
        <f t="shared" si="23"/>
        <v>0</v>
      </c>
      <c r="AY12" s="43"/>
      <c r="AZ12" s="43"/>
      <c r="BA12" s="43"/>
      <c r="BB12" s="43"/>
      <c r="BC12" s="43"/>
      <c r="BD12" s="43"/>
      <c r="BE12" s="43"/>
      <c r="BF12" s="43"/>
      <c r="BG12" s="43"/>
    </row>
    <row r="13" spans="2:59" x14ac:dyDescent="0.25">
      <c r="B13" s="42" t="s">
        <v>117</v>
      </c>
      <c r="C13" s="46" t="s">
        <v>124</v>
      </c>
      <c r="D13" s="46" t="s">
        <v>70</v>
      </c>
      <c r="E13" s="46">
        <v>220</v>
      </c>
      <c r="F13" s="46" t="s">
        <v>118</v>
      </c>
      <c r="G13" s="25" t="s">
        <v>127</v>
      </c>
      <c r="H13" s="26">
        <v>42736</v>
      </c>
      <c r="I13" s="26">
        <v>50040</v>
      </c>
      <c r="J13" s="16" t="str">
        <f t="shared" si="0"/>
        <v>Itahue 220</v>
      </c>
      <c r="K13" s="43">
        <f t="shared" si="1"/>
        <v>5581.7182000000003</v>
      </c>
      <c r="L13" s="43">
        <f t="shared" si="2"/>
        <v>53.531999999999996</v>
      </c>
      <c r="M13" s="52">
        <f t="shared" si="3"/>
        <v>0.21</v>
      </c>
      <c r="N13" s="52">
        <f t="shared" si="4"/>
        <v>25.456880860000002</v>
      </c>
      <c r="O13" s="44">
        <f t="shared" si="5"/>
        <v>2534.91856819752</v>
      </c>
      <c r="P13" s="44">
        <f t="shared" si="6"/>
        <v>99.576950614582088</v>
      </c>
      <c r="S13" s="48">
        <v>5581.7182000000003</v>
      </c>
      <c r="T13" s="48">
        <v>53.531999999999996</v>
      </c>
      <c r="U13" s="47">
        <v>0.21</v>
      </c>
      <c r="V13" s="47">
        <v>25.456880860000002</v>
      </c>
      <c r="W13" s="48">
        <f>+S13*U13</f>
        <v>1172.1608220000001</v>
      </c>
      <c r="X13" s="48">
        <f t="shared" si="24"/>
        <v>1362.75774619752</v>
      </c>
      <c r="Y13" s="47">
        <v>0</v>
      </c>
      <c r="Z13" s="47">
        <f t="shared" si="8"/>
        <v>2534.91856819752</v>
      </c>
      <c r="AA13" s="47">
        <f t="shared" si="9"/>
        <v>99.576950614582088</v>
      </c>
      <c r="AD13" s="43">
        <v>5581.7182000000003</v>
      </c>
      <c r="AE13" s="43">
        <v>53.531999999999996</v>
      </c>
      <c r="AF13" s="56">
        <f t="shared" si="10"/>
        <v>0.21</v>
      </c>
      <c r="AG13" s="56">
        <f t="shared" si="11"/>
        <v>25.456880860000002</v>
      </c>
      <c r="AH13" s="56">
        <f t="shared" si="12"/>
        <v>1172.1608220000001</v>
      </c>
      <c r="AI13" s="56">
        <f t="shared" si="13"/>
        <v>1362.75774619752</v>
      </c>
      <c r="AJ13" s="56"/>
      <c r="AK13" s="57">
        <f t="shared" si="14"/>
        <v>2534.91856819752</v>
      </c>
      <c r="AL13" s="57">
        <f t="shared" si="15"/>
        <v>99.576950614582088</v>
      </c>
      <c r="AO13" s="43">
        <f t="shared" si="16"/>
        <v>0</v>
      </c>
      <c r="AP13" s="43">
        <f t="shared" si="17"/>
        <v>0</v>
      </c>
      <c r="AQ13" s="43">
        <f t="shared" si="18"/>
        <v>0</v>
      </c>
      <c r="AR13" s="43">
        <f t="shared" si="19"/>
        <v>0</v>
      </c>
      <c r="AS13" s="43">
        <f t="shared" si="20"/>
        <v>0</v>
      </c>
      <c r="AT13" s="43">
        <f t="shared" si="21"/>
        <v>0</v>
      </c>
      <c r="AU13" s="55">
        <f t="shared" si="22"/>
        <v>0</v>
      </c>
      <c r="AV13" s="43">
        <f t="shared" si="23"/>
        <v>0</v>
      </c>
      <c r="AY13" s="43"/>
      <c r="AZ13" s="43"/>
      <c r="BA13" s="43"/>
      <c r="BB13" s="43"/>
      <c r="BC13" s="43"/>
      <c r="BD13" s="43"/>
      <c r="BE13" s="43"/>
      <c r="BF13" s="43"/>
      <c r="BG13" s="43"/>
    </row>
  </sheetData>
  <autoFilter ref="B7:BG13"/>
  <conditionalFormatting sqref="AU8:AU13">
    <cfRule type="cellIs" dxfId="1" priority="1" operator="greaterThan">
      <formula>0</formula>
    </cfRule>
    <cfRule type="cellIs" dxfId="0" priority="2" operator="lessThan">
      <formula>0</formula>
    </cfRule>
  </conditionalFormatting>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2017-10-17T20:03:39Z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