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Mercado y Regulacion\15. Actividades Periodicas\2. CNE\6. Registo de contratos\2017\10_oct\Solicitud Cooperativas\"/>
    </mc:Choice>
  </mc:AlternateContent>
  <bookViews>
    <workbookView xWindow="0" yWindow="0" windowWidth="19200" windowHeight="7305"/>
  </bookViews>
  <sheets>
    <sheet name="Tabla N°3" sheetId="12" r:id="rId1"/>
    <sheet name="Comprobaciones" sheetId="1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'Tabla N°3'!$B$7:$BG$124</definedName>
  </definedNames>
  <calcPr calcId="162913"/>
</workbook>
</file>

<file path=xl/calcChain.xml><?xml version="1.0" encoding="utf-8"?>
<calcChain xmlns="http://schemas.openxmlformats.org/spreadsheetml/2006/main">
  <c r="E16" i="13" l="1"/>
  <c r="E15" i="13"/>
  <c r="E20" i="13" l="1"/>
  <c r="E9" i="13"/>
  <c r="E8" i="13"/>
  <c r="E12" i="13"/>
  <c r="E19" i="13"/>
  <c r="E13" i="13"/>
  <c r="E11" i="13"/>
  <c r="E10" i="13"/>
  <c r="J75" i="12" l="1"/>
  <c r="J76" i="12"/>
  <c r="J77" i="12"/>
  <c r="J78" i="12"/>
  <c r="J79" i="12"/>
  <c r="J74" i="12"/>
  <c r="J8" i="12"/>
  <c r="N8" i="12"/>
  <c r="J9" i="12"/>
  <c r="M9" i="12"/>
  <c r="J10" i="12"/>
  <c r="M10" i="12"/>
  <c r="AF10" i="12" s="1"/>
  <c r="AQ10" i="12" s="1"/>
  <c r="J11" i="12"/>
  <c r="N11" i="12"/>
  <c r="AG11" i="12" s="1"/>
  <c r="J12" i="12"/>
  <c r="M12" i="12"/>
  <c r="N12" i="12"/>
  <c r="AG12" i="12" s="1"/>
  <c r="J13" i="12"/>
  <c r="M13" i="12"/>
  <c r="AF13" i="12" s="1"/>
  <c r="N13" i="12"/>
  <c r="AG13" i="12" s="1"/>
  <c r="J14" i="12"/>
  <c r="M14" i="12"/>
  <c r="AF14" i="12" s="1"/>
  <c r="N14" i="12"/>
  <c r="AG14" i="12" s="1"/>
  <c r="AR14" i="12" s="1"/>
  <c r="J15" i="12"/>
  <c r="M15" i="12"/>
  <c r="N15" i="12"/>
  <c r="J16" i="12"/>
  <c r="M16" i="12"/>
  <c r="N16" i="12"/>
  <c r="AG16" i="12" s="1"/>
  <c r="J17" i="12"/>
  <c r="M17" i="12"/>
  <c r="AF17" i="12" s="1"/>
  <c r="AQ17" i="12" s="1"/>
  <c r="N17" i="12"/>
  <c r="J18" i="12"/>
  <c r="M18" i="12"/>
  <c r="AF18" i="12" s="1"/>
  <c r="N18" i="12"/>
  <c r="J19" i="12"/>
  <c r="M19" i="12"/>
  <c r="N19" i="12"/>
  <c r="AG19" i="12" s="1"/>
  <c r="J20" i="12"/>
  <c r="M20" i="12"/>
  <c r="N20" i="12"/>
  <c r="AG20" i="12" s="1"/>
  <c r="J21" i="12"/>
  <c r="M21" i="12"/>
  <c r="AF21" i="12" s="1"/>
  <c r="N21" i="12"/>
  <c r="AG21" i="12" s="1"/>
  <c r="J22" i="12"/>
  <c r="M22" i="12"/>
  <c r="N22" i="12"/>
  <c r="AG22" i="12" s="1"/>
  <c r="K22" i="12"/>
  <c r="L22" i="12"/>
  <c r="J23" i="12"/>
  <c r="N23" i="12"/>
  <c r="AG23" i="12" s="1"/>
  <c r="AR23" i="12" s="1"/>
  <c r="J24" i="12"/>
  <c r="M24" i="12"/>
  <c r="N24" i="12"/>
  <c r="J25" i="12"/>
  <c r="M25" i="12"/>
  <c r="AF25" i="12" s="1"/>
  <c r="N25" i="12"/>
  <c r="J26" i="12"/>
  <c r="M26" i="12"/>
  <c r="AF26" i="12" s="1"/>
  <c r="N26" i="12"/>
  <c r="AG26" i="12" s="1"/>
  <c r="J27" i="12"/>
  <c r="M27" i="12"/>
  <c r="N27" i="12"/>
  <c r="AG27" i="12" s="1"/>
  <c r="J28" i="12"/>
  <c r="M28" i="12"/>
  <c r="N28" i="12"/>
  <c r="J29" i="12"/>
  <c r="M29" i="12"/>
  <c r="AF29" i="12" s="1"/>
  <c r="N29" i="12"/>
  <c r="AG29" i="12" s="1"/>
  <c r="J30" i="12"/>
  <c r="M30" i="12"/>
  <c r="AF30" i="12" s="1"/>
  <c r="N30" i="12"/>
  <c r="AG30" i="12" s="1"/>
  <c r="J31" i="12"/>
  <c r="M31" i="12"/>
  <c r="N31" i="12"/>
  <c r="AG31" i="12" s="1"/>
  <c r="AR31" i="12" s="1"/>
  <c r="J32" i="12"/>
  <c r="M32" i="12"/>
  <c r="N32" i="12"/>
  <c r="J33" i="12"/>
  <c r="M33" i="12"/>
  <c r="AF33" i="12" s="1"/>
  <c r="N33" i="12"/>
  <c r="AG33" i="12" s="1"/>
  <c r="J34" i="12"/>
  <c r="M34" i="12"/>
  <c r="AF34" i="12" s="1"/>
  <c r="N34" i="12"/>
  <c r="AG34" i="12" s="1"/>
  <c r="K34" i="12"/>
  <c r="J35" i="12"/>
  <c r="M35" i="12"/>
  <c r="N35" i="12"/>
  <c r="AG35" i="12" s="1"/>
  <c r="J36" i="12"/>
  <c r="M36" i="12"/>
  <c r="N36" i="12"/>
  <c r="AG36" i="12" s="1"/>
  <c r="L36" i="12"/>
  <c r="J37" i="12"/>
  <c r="M37" i="12"/>
  <c r="AF37" i="12" s="1"/>
  <c r="N37" i="12"/>
  <c r="AG37" i="12" s="1"/>
  <c r="J38" i="12"/>
  <c r="N38" i="12"/>
  <c r="L38" i="12"/>
  <c r="J39" i="12"/>
  <c r="M39" i="12"/>
  <c r="N39" i="12"/>
  <c r="AG39" i="12" s="1"/>
  <c r="J40" i="12"/>
  <c r="M40" i="12"/>
  <c r="AF40" i="12" s="1"/>
  <c r="N40" i="12"/>
  <c r="L40" i="12"/>
  <c r="J41" i="12"/>
  <c r="M41" i="12"/>
  <c r="N41" i="12"/>
  <c r="K41" i="12"/>
  <c r="J42" i="12"/>
  <c r="M42" i="12"/>
  <c r="AF42" i="12" s="1"/>
  <c r="N42" i="12"/>
  <c r="AG42" i="12" s="1"/>
  <c r="K42" i="12"/>
  <c r="J43" i="12"/>
  <c r="M43" i="12"/>
  <c r="AF43" i="12" s="1"/>
  <c r="N43" i="12"/>
  <c r="AG43" i="12" s="1"/>
  <c r="J44" i="12"/>
  <c r="M44" i="12"/>
  <c r="AF44" i="12" s="1"/>
  <c r="N44" i="12"/>
  <c r="L44" i="12"/>
  <c r="J45" i="12"/>
  <c r="M45" i="12"/>
  <c r="N45" i="12"/>
  <c r="K45" i="12"/>
  <c r="L45" i="12"/>
  <c r="J46" i="12"/>
  <c r="M46" i="12"/>
  <c r="N46" i="12"/>
  <c r="K46" i="12"/>
  <c r="J47" i="12"/>
  <c r="M47" i="12"/>
  <c r="AF47" i="12" s="1"/>
  <c r="AQ47" i="12" s="1"/>
  <c r="N47" i="12"/>
  <c r="AG47" i="12" s="1"/>
  <c r="L47" i="12"/>
  <c r="J48" i="12"/>
  <c r="M48" i="12"/>
  <c r="AF48" i="12" s="1"/>
  <c r="N48" i="12"/>
  <c r="AG48" i="12" s="1"/>
  <c r="K48" i="12"/>
  <c r="J49" i="12"/>
  <c r="M49" i="12"/>
  <c r="N49" i="12"/>
  <c r="AG49" i="12" s="1"/>
  <c r="K49" i="12"/>
  <c r="J50" i="12"/>
  <c r="M50" i="12"/>
  <c r="AF50" i="12" s="1"/>
  <c r="N50" i="12"/>
  <c r="K50" i="12"/>
  <c r="J51" i="12"/>
  <c r="M51" i="12"/>
  <c r="N51" i="12"/>
  <c r="AG51" i="12" s="1"/>
  <c r="AR51" i="12" s="1"/>
  <c r="K51" i="12"/>
  <c r="J52" i="12"/>
  <c r="M52" i="12"/>
  <c r="AF52" i="12" s="1"/>
  <c r="N52" i="12"/>
  <c r="AG52" i="12" s="1"/>
  <c r="J53" i="12"/>
  <c r="M53" i="12"/>
  <c r="AF53" i="12" s="1"/>
  <c r="N53" i="12"/>
  <c r="AG53" i="12" s="1"/>
  <c r="K53" i="12"/>
  <c r="J54" i="12"/>
  <c r="N54" i="12"/>
  <c r="AG54" i="12" s="1"/>
  <c r="L54" i="12"/>
  <c r="J55" i="12"/>
  <c r="M55" i="12"/>
  <c r="AF55" i="12" s="1"/>
  <c r="N55" i="12"/>
  <c r="AG55" i="12" s="1"/>
  <c r="J56" i="12"/>
  <c r="N56" i="12"/>
  <c r="AG56" i="12" s="1"/>
  <c r="M56" i="12"/>
  <c r="AF56" i="12" s="1"/>
  <c r="K56" i="12"/>
  <c r="J57" i="12"/>
  <c r="N57" i="12"/>
  <c r="M57" i="12"/>
  <c r="AF57" i="12" s="1"/>
  <c r="AQ57" i="12" s="1"/>
  <c r="L57" i="12"/>
  <c r="K57" i="12"/>
  <c r="J58" i="12"/>
  <c r="N58" i="12"/>
  <c r="AG58" i="12" s="1"/>
  <c r="AR58" i="12" s="1"/>
  <c r="M58" i="12"/>
  <c r="AF58" i="12" s="1"/>
  <c r="K58" i="12"/>
  <c r="J59" i="12"/>
  <c r="N59" i="12"/>
  <c r="AG59" i="12" s="1"/>
  <c r="AR59" i="12" s="1"/>
  <c r="M59" i="12"/>
  <c r="AF59" i="12" s="1"/>
  <c r="AQ59" i="12" s="1"/>
  <c r="L59" i="12"/>
  <c r="K59" i="12"/>
  <c r="J60" i="12"/>
  <c r="N60" i="12"/>
  <c r="AG60" i="12" s="1"/>
  <c r="L60" i="12"/>
  <c r="J61" i="12"/>
  <c r="M61" i="12"/>
  <c r="AF61" i="12" s="1"/>
  <c r="N61" i="12"/>
  <c r="AG61" i="12" s="1"/>
  <c r="K61" i="12"/>
  <c r="J62" i="12"/>
  <c r="J63" i="12"/>
  <c r="M63" i="12"/>
  <c r="AF63" i="12" s="1"/>
  <c r="AQ63" i="12" s="1"/>
  <c r="N63" i="12"/>
  <c r="J64" i="12"/>
  <c r="M64" i="12"/>
  <c r="N64" i="12"/>
  <c r="AG64" i="12" s="1"/>
  <c r="AR64" i="12" s="1"/>
  <c r="L64" i="12"/>
  <c r="J65" i="12"/>
  <c r="N65" i="12"/>
  <c r="AG65" i="12" s="1"/>
  <c r="L65" i="12"/>
  <c r="J66" i="12"/>
  <c r="M66" i="12"/>
  <c r="AF66" i="12" s="1"/>
  <c r="K66" i="12"/>
  <c r="J67" i="12"/>
  <c r="M67" i="12"/>
  <c r="AF67" i="12" s="1"/>
  <c r="N67" i="12"/>
  <c r="AG67" i="12" s="1"/>
  <c r="J68" i="12"/>
  <c r="M68" i="12"/>
  <c r="N68" i="12"/>
  <c r="AG68" i="12" s="1"/>
  <c r="L68" i="12"/>
  <c r="J69" i="12"/>
  <c r="M69" i="12"/>
  <c r="N69" i="12"/>
  <c r="AG69" i="12" s="1"/>
  <c r="L69" i="12"/>
  <c r="J70" i="12"/>
  <c r="M70" i="12"/>
  <c r="N70" i="12"/>
  <c r="AG70" i="12" s="1"/>
  <c r="AR70" i="12" s="1"/>
  <c r="K70" i="12"/>
  <c r="J71" i="12"/>
  <c r="N71" i="12"/>
  <c r="J72" i="12"/>
  <c r="M72" i="12"/>
  <c r="N72" i="12"/>
  <c r="AG72" i="12" s="1"/>
  <c r="K72" i="12"/>
  <c r="L72" i="12"/>
  <c r="J73" i="12"/>
  <c r="M73" i="12"/>
  <c r="AF73" i="12" s="1"/>
  <c r="N73" i="12"/>
  <c r="AG73" i="12" s="1"/>
  <c r="N74" i="12"/>
  <c r="AG74" i="12" s="1"/>
  <c r="M74" i="12"/>
  <c r="AF74" i="12" s="1"/>
  <c r="N75" i="12"/>
  <c r="AG75" i="12" s="1"/>
  <c r="M75" i="12"/>
  <c r="AF75" i="12" s="1"/>
  <c r="M76" i="12"/>
  <c r="N77" i="12"/>
  <c r="AG77" i="12" s="1"/>
  <c r="K77" i="12"/>
  <c r="M77" i="12"/>
  <c r="AF77" i="12" s="1"/>
  <c r="N78" i="12"/>
  <c r="M79" i="12"/>
  <c r="AF79" i="12" s="1"/>
  <c r="N79" i="12"/>
  <c r="J80" i="12"/>
  <c r="M80" i="12"/>
  <c r="AF80" i="12" s="1"/>
  <c r="N80" i="12"/>
  <c r="AG80" i="12" s="1"/>
  <c r="K80" i="12"/>
  <c r="L80" i="12"/>
  <c r="J81" i="12"/>
  <c r="M81" i="12"/>
  <c r="N81" i="12"/>
  <c r="K81" i="12"/>
  <c r="J82" i="12"/>
  <c r="N82" i="12"/>
  <c r="L82" i="12"/>
  <c r="J83" i="12"/>
  <c r="M83" i="12"/>
  <c r="N83" i="12"/>
  <c r="AG83" i="12" s="1"/>
  <c r="AR83" i="12" s="1"/>
  <c r="K83" i="12"/>
  <c r="J84" i="12"/>
  <c r="M84" i="12"/>
  <c r="AF84" i="12" s="1"/>
  <c r="N84" i="12"/>
  <c r="J85" i="12"/>
  <c r="M85" i="12"/>
  <c r="AF85" i="12" s="1"/>
  <c r="N85" i="12"/>
  <c r="AG85" i="12" s="1"/>
  <c r="K85" i="12"/>
  <c r="L85" i="12"/>
  <c r="J86" i="12"/>
  <c r="M86" i="12"/>
  <c r="AF86" i="12" s="1"/>
  <c r="N86" i="12"/>
  <c r="AG86" i="12" s="1"/>
  <c r="J87" i="12"/>
  <c r="M87" i="12"/>
  <c r="N87" i="12"/>
  <c r="AG87" i="12" s="1"/>
  <c r="K87" i="12"/>
  <c r="J88" i="12"/>
  <c r="M88" i="12"/>
  <c r="AF88" i="12" s="1"/>
  <c r="AQ88" i="12" s="1"/>
  <c r="N88" i="12"/>
  <c r="J89" i="12"/>
  <c r="M89" i="12"/>
  <c r="AF89" i="12" s="1"/>
  <c r="AQ89" i="12" s="1"/>
  <c r="N89" i="12"/>
  <c r="AG89" i="12" s="1"/>
  <c r="AR89" i="12" s="1"/>
  <c r="J90" i="12"/>
  <c r="M90" i="12"/>
  <c r="AF90" i="12" s="1"/>
  <c r="AQ90" i="12" s="1"/>
  <c r="N90" i="12"/>
  <c r="L90" i="12"/>
  <c r="J91" i="12"/>
  <c r="M91" i="12"/>
  <c r="N91" i="12"/>
  <c r="K91" i="12"/>
  <c r="L91" i="12"/>
  <c r="J92" i="12"/>
  <c r="M92" i="12"/>
  <c r="AF92" i="12" s="1"/>
  <c r="N92" i="12"/>
  <c r="K92" i="12"/>
  <c r="J93" i="12"/>
  <c r="M93" i="12"/>
  <c r="N93" i="12"/>
  <c r="K93" i="12"/>
  <c r="L93" i="12"/>
  <c r="J94" i="12"/>
  <c r="M94" i="12"/>
  <c r="AF94" i="12" s="1"/>
  <c r="N94" i="12"/>
  <c r="AG94" i="12" s="1"/>
  <c r="AR94" i="12" s="1"/>
  <c r="K94" i="12"/>
  <c r="L94" i="12"/>
  <c r="J95" i="12"/>
  <c r="M95" i="12"/>
  <c r="AF95" i="12" s="1"/>
  <c r="N95" i="12"/>
  <c r="AG95" i="12" s="1"/>
  <c r="K95" i="12"/>
  <c r="L95" i="12"/>
  <c r="J96" i="12"/>
  <c r="M96" i="12"/>
  <c r="AF96" i="12" s="1"/>
  <c r="AQ96" i="12" s="1"/>
  <c r="N96" i="12"/>
  <c r="J97" i="12"/>
  <c r="M97" i="12"/>
  <c r="AF97" i="12" s="1"/>
  <c r="N97" i="12"/>
  <c r="AG97" i="12" s="1"/>
  <c r="K97" i="12"/>
  <c r="L97" i="12"/>
  <c r="J98" i="12"/>
  <c r="M98" i="12"/>
  <c r="AF98" i="12" s="1"/>
  <c r="AQ98" i="12" s="1"/>
  <c r="J99" i="12"/>
  <c r="N99" i="12"/>
  <c r="AG99" i="12" s="1"/>
  <c r="M99" i="12"/>
  <c r="J100" i="12"/>
  <c r="N100" i="12"/>
  <c r="K100" i="12"/>
  <c r="M100" i="12"/>
  <c r="J101" i="12"/>
  <c r="N101" i="12"/>
  <c r="M101" i="12"/>
  <c r="AF101" i="12" s="1"/>
  <c r="J102" i="12"/>
  <c r="N102" i="12"/>
  <c r="AG102" i="12" s="1"/>
  <c r="AR102" i="12" s="1"/>
  <c r="J103" i="12"/>
  <c r="M103" i="12"/>
  <c r="N103" i="12"/>
  <c r="J104" i="12"/>
  <c r="M104" i="12"/>
  <c r="AF104" i="12" s="1"/>
  <c r="K104" i="12"/>
  <c r="J105" i="12"/>
  <c r="N105" i="12"/>
  <c r="M105" i="12"/>
  <c r="AF105" i="12" s="1"/>
  <c r="AQ105" i="12" s="1"/>
  <c r="J106" i="12"/>
  <c r="N106" i="12"/>
  <c r="M106" i="12"/>
  <c r="AF106" i="12" s="1"/>
  <c r="AQ106" i="12" s="1"/>
  <c r="J107" i="12"/>
  <c r="N107" i="12"/>
  <c r="M107" i="12"/>
  <c r="AF107" i="12" s="1"/>
  <c r="AQ107" i="12" s="1"/>
  <c r="J108" i="12"/>
  <c r="N108" i="12"/>
  <c r="J109" i="12"/>
  <c r="M109" i="12"/>
  <c r="N109" i="12"/>
  <c r="K109" i="12"/>
  <c r="J110" i="12"/>
  <c r="M110" i="12"/>
  <c r="J111" i="12"/>
  <c r="M111" i="12"/>
  <c r="AF111" i="12" s="1"/>
  <c r="N111" i="12"/>
  <c r="J112" i="12"/>
  <c r="M112" i="12"/>
  <c r="AF112" i="12" s="1"/>
  <c r="N112" i="12"/>
  <c r="L112" i="12"/>
  <c r="J113" i="12"/>
  <c r="M113" i="12"/>
  <c r="AF113" i="12" s="1"/>
  <c r="N113" i="12"/>
  <c r="AG113" i="12" s="1"/>
  <c r="J114" i="12"/>
  <c r="M114" i="12"/>
  <c r="AF114" i="12" s="1"/>
  <c r="N114" i="12"/>
  <c r="J115" i="12"/>
  <c r="M115" i="12"/>
  <c r="N115" i="12"/>
  <c r="AG115" i="12" s="1"/>
  <c r="L115" i="12"/>
  <c r="J116" i="12"/>
  <c r="M116" i="12"/>
  <c r="N116" i="12"/>
  <c r="K116" i="12"/>
  <c r="J117" i="12"/>
  <c r="M117" i="12"/>
  <c r="AF117" i="12" s="1"/>
  <c r="N117" i="12"/>
  <c r="AG117" i="12" s="1"/>
  <c r="AR117" i="12" s="1"/>
  <c r="J118" i="12"/>
  <c r="M118" i="12"/>
  <c r="AF118" i="12" s="1"/>
  <c r="AQ118" i="12" s="1"/>
  <c r="N118" i="12"/>
  <c r="L118" i="12"/>
  <c r="J119" i="12"/>
  <c r="M119" i="12"/>
  <c r="AF119" i="12" s="1"/>
  <c r="J120" i="12"/>
  <c r="N120" i="12"/>
  <c r="M120" i="12"/>
  <c r="L120" i="12"/>
  <c r="K120" i="12"/>
  <c r="J121" i="12"/>
  <c r="N121" i="12"/>
  <c r="M121" i="12"/>
  <c r="AF121" i="12" s="1"/>
  <c r="J122" i="12"/>
  <c r="N122" i="12"/>
  <c r="AG122" i="12" s="1"/>
  <c r="M122" i="12"/>
  <c r="AF122" i="12" s="1"/>
  <c r="L122" i="12"/>
  <c r="J123" i="12"/>
  <c r="N123" i="12"/>
  <c r="J124" i="12"/>
  <c r="M124" i="12"/>
  <c r="N124" i="12"/>
  <c r="AG124" i="12" s="1"/>
  <c r="K124" i="12"/>
  <c r="K98" i="12"/>
  <c r="K99" i="12"/>
  <c r="L105" i="12"/>
  <c r="K108" i="12"/>
  <c r="AQ53" i="12"/>
  <c r="K74" i="12"/>
  <c r="K75" i="12"/>
  <c r="K76" i="12"/>
  <c r="AD5" i="12"/>
  <c r="AO5" i="12" s="1"/>
  <c r="AY5" i="12" s="1"/>
  <c r="D11" i="13"/>
  <c r="D12" i="13"/>
  <c r="D8" i="13"/>
  <c r="S5" i="12"/>
  <c r="AQ40" i="12" l="1"/>
  <c r="AD113" i="12"/>
  <c r="AE113" i="12"/>
  <c r="AE108" i="12"/>
  <c r="AD108" i="12"/>
  <c r="AO108" i="12" s="1"/>
  <c r="AD107" i="12"/>
  <c r="AE107" i="12"/>
  <c r="AD101" i="12"/>
  <c r="AH101" i="12" s="1"/>
  <c r="AE101" i="12"/>
  <c r="AE100" i="12"/>
  <c r="AD100" i="12"/>
  <c r="AE94" i="12"/>
  <c r="AD94" i="12"/>
  <c r="AD87" i="12"/>
  <c r="AE87" i="12"/>
  <c r="AI87" i="12" s="1"/>
  <c r="AD85" i="12"/>
  <c r="AE85" i="12"/>
  <c r="AD71" i="12"/>
  <c r="AE71" i="12"/>
  <c r="AD69" i="12"/>
  <c r="AE69" i="12"/>
  <c r="AE54" i="12"/>
  <c r="AP54" i="12" s="1"/>
  <c r="AD54" i="12"/>
  <c r="AD45" i="12"/>
  <c r="AE45" i="12"/>
  <c r="AD35" i="12"/>
  <c r="AE35" i="12"/>
  <c r="AI35" i="12" s="1"/>
  <c r="AD77" i="12"/>
  <c r="AE77" i="12"/>
  <c r="AI77" i="12" s="1"/>
  <c r="AE122" i="12"/>
  <c r="AP122" i="12" s="1"/>
  <c r="AD122" i="12"/>
  <c r="AD121" i="12"/>
  <c r="AE121" i="12"/>
  <c r="AE114" i="12"/>
  <c r="AD114" i="12"/>
  <c r="AD105" i="12"/>
  <c r="AE105" i="12"/>
  <c r="AE102" i="12"/>
  <c r="AI102" i="12" s="1"/>
  <c r="AD102" i="12"/>
  <c r="AE98" i="12"/>
  <c r="AD98" i="12"/>
  <c r="AD93" i="12"/>
  <c r="AE93" i="12"/>
  <c r="AP93" i="12" s="1"/>
  <c r="AE92" i="12"/>
  <c r="AD92" i="12"/>
  <c r="AD89" i="12"/>
  <c r="AH89" i="12" s="1"/>
  <c r="AE89" i="12"/>
  <c r="AI89" i="12" s="1"/>
  <c r="AD73" i="12"/>
  <c r="AE73" i="12"/>
  <c r="AD65" i="12"/>
  <c r="AE65" i="12"/>
  <c r="AT65" i="12" s="1"/>
  <c r="AE64" i="12"/>
  <c r="AT64" i="12" s="1"/>
  <c r="AD64" i="12"/>
  <c r="AE62" i="12"/>
  <c r="AD62" i="12"/>
  <c r="AD61" i="12"/>
  <c r="AE61" i="12"/>
  <c r="AD59" i="12"/>
  <c r="AO59" i="12" s="1"/>
  <c r="AE59" i="12"/>
  <c r="AE58" i="12"/>
  <c r="AD58" i="12"/>
  <c r="AD55" i="12"/>
  <c r="AH55" i="12" s="1"/>
  <c r="AE55" i="12"/>
  <c r="AI55" i="12" s="1"/>
  <c r="AE38" i="12"/>
  <c r="AP38" i="12" s="1"/>
  <c r="AD38" i="12"/>
  <c r="AE36" i="12"/>
  <c r="AI36" i="12" s="1"/>
  <c r="AD36" i="12"/>
  <c r="AD31" i="12"/>
  <c r="AE31" i="12"/>
  <c r="AE26" i="12"/>
  <c r="AI26" i="12" s="1"/>
  <c r="AD26" i="12"/>
  <c r="AD23" i="12"/>
  <c r="AE23" i="12"/>
  <c r="AD21" i="12"/>
  <c r="AH21" i="12" s="1"/>
  <c r="AE21" i="12"/>
  <c r="AI21" i="12" s="1"/>
  <c r="AD17" i="12"/>
  <c r="AE17" i="12"/>
  <c r="AD13" i="12"/>
  <c r="AH13" i="12" s="1"/>
  <c r="AE13" i="12"/>
  <c r="L74" i="12"/>
  <c r="AE74" i="12"/>
  <c r="AD74" i="12"/>
  <c r="AO74" i="12" s="1"/>
  <c r="AE76" i="12"/>
  <c r="AD76" i="12"/>
  <c r="AO76" i="12" s="1"/>
  <c r="AD123" i="12"/>
  <c r="AE123" i="12"/>
  <c r="AE112" i="12"/>
  <c r="AP112" i="12" s="1"/>
  <c r="AD112" i="12"/>
  <c r="AH112" i="12" s="1"/>
  <c r="AE106" i="12"/>
  <c r="AD106" i="12"/>
  <c r="AH106" i="12" s="1"/>
  <c r="AE104" i="12"/>
  <c r="AD104" i="12"/>
  <c r="AO104" i="12" s="1"/>
  <c r="AE88" i="12"/>
  <c r="AD88" i="12"/>
  <c r="AH88" i="12" s="1"/>
  <c r="AE70" i="12"/>
  <c r="AD70" i="12"/>
  <c r="AE68" i="12"/>
  <c r="AP68" i="12" s="1"/>
  <c r="AD68" i="12"/>
  <c r="AD63" i="12"/>
  <c r="AH63" i="12" s="1"/>
  <c r="AE63" i="12"/>
  <c r="AE60" i="12"/>
  <c r="AI60" i="12" s="1"/>
  <c r="AD60" i="12"/>
  <c r="AD53" i="12"/>
  <c r="AO53" i="12" s="1"/>
  <c r="AE53" i="12"/>
  <c r="AI53" i="12" s="1"/>
  <c r="AE44" i="12"/>
  <c r="AD44" i="12"/>
  <c r="AH44" i="12" s="1"/>
  <c r="AD37" i="12"/>
  <c r="AE37" i="12"/>
  <c r="AI37" i="12" s="1"/>
  <c r="AE34" i="12"/>
  <c r="AI34" i="12" s="1"/>
  <c r="AD34" i="12"/>
  <c r="AS34" i="12" s="1"/>
  <c r="AE30" i="12"/>
  <c r="AD30" i="12"/>
  <c r="AH30" i="12" s="1"/>
  <c r="AD25" i="12"/>
  <c r="AE25" i="12"/>
  <c r="AE20" i="12"/>
  <c r="AI20" i="12" s="1"/>
  <c r="AD20" i="12"/>
  <c r="AE16" i="12"/>
  <c r="AI16" i="12" s="1"/>
  <c r="AD16" i="12"/>
  <c r="AE12" i="12"/>
  <c r="AI12" i="12" s="1"/>
  <c r="AD12" i="12"/>
  <c r="AE10" i="12"/>
  <c r="AD10" i="12"/>
  <c r="AH10" i="12" s="1"/>
  <c r="AE8" i="12"/>
  <c r="AD8" i="12"/>
  <c r="AE124" i="12"/>
  <c r="AI124" i="12" s="1"/>
  <c r="AD124" i="12"/>
  <c r="AE120" i="12"/>
  <c r="AD120" i="12"/>
  <c r="AO120" i="12" s="1"/>
  <c r="AD119" i="12"/>
  <c r="AH119" i="12" s="1"/>
  <c r="AE119" i="12"/>
  <c r="AE118" i="12"/>
  <c r="AD118" i="12"/>
  <c r="AD117" i="12"/>
  <c r="AH117" i="12" s="1"/>
  <c r="AE117" i="12"/>
  <c r="AE116" i="12"/>
  <c r="AD116" i="12"/>
  <c r="AO116" i="12" s="1"/>
  <c r="AD115" i="12"/>
  <c r="AE115" i="12"/>
  <c r="AI115" i="12" s="1"/>
  <c r="AE110" i="12"/>
  <c r="AD110" i="12"/>
  <c r="AD109" i="12"/>
  <c r="AO109" i="12" s="1"/>
  <c r="AE109" i="12"/>
  <c r="AD97" i="12"/>
  <c r="AE97" i="12"/>
  <c r="AE96" i="12"/>
  <c r="AD96" i="12"/>
  <c r="AH96" i="12" s="1"/>
  <c r="AD91" i="12"/>
  <c r="AE91" i="12"/>
  <c r="AE90" i="12"/>
  <c r="AD90" i="12"/>
  <c r="AE82" i="12"/>
  <c r="AP82" i="12" s="1"/>
  <c r="AD82" i="12"/>
  <c r="AD81" i="12"/>
  <c r="AE81" i="12"/>
  <c r="AE72" i="12"/>
  <c r="AI72" i="12" s="1"/>
  <c r="AD72" i="12"/>
  <c r="AO72" i="12" s="1"/>
  <c r="AE66" i="12"/>
  <c r="AD66" i="12"/>
  <c r="AD57" i="12"/>
  <c r="AH57" i="12" s="1"/>
  <c r="AE57" i="12"/>
  <c r="AP57" i="12" s="1"/>
  <c r="AE56" i="12"/>
  <c r="AI56" i="12" s="1"/>
  <c r="AD56" i="12"/>
  <c r="AH56" i="12" s="1"/>
  <c r="AD39" i="12"/>
  <c r="AE39" i="12"/>
  <c r="AI39" i="12" s="1"/>
  <c r="AE32" i="12"/>
  <c r="AD32" i="12"/>
  <c r="AE28" i="12"/>
  <c r="AD28" i="12"/>
  <c r="AD27" i="12"/>
  <c r="AE27" i="12"/>
  <c r="AE22" i="12"/>
  <c r="AP22" i="12" s="1"/>
  <c r="AD22" i="12"/>
  <c r="AO22" i="12" s="1"/>
  <c r="AE18" i="12"/>
  <c r="AD18" i="12"/>
  <c r="AH18" i="12" s="1"/>
  <c r="AE14" i="12"/>
  <c r="AD14" i="12"/>
  <c r="AD11" i="12"/>
  <c r="AE11" i="12"/>
  <c r="AI11" i="12" s="1"/>
  <c r="AD9" i="12"/>
  <c r="AE9" i="12"/>
  <c r="AD79" i="12"/>
  <c r="AH79" i="12" s="1"/>
  <c r="AE79" i="12"/>
  <c r="AD75" i="12"/>
  <c r="AH75" i="12" s="1"/>
  <c r="AE75" i="12"/>
  <c r="AI75" i="12" s="1"/>
  <c r="AD111" i="12"/>
  <c r="AE111" i="12"/>
  <c r="AD103" i="12"/>
  <c r="AE103" i="12"/>
  <c r="AD99" i="12"/>
  <c r="AO99" i="12" s="1"/>
  <c r="AE99" i="12"/>
  <c r="AD95" i="12"/>
  <c r="AE95" i="12"/>
  <c r="AI95" i="12" s="1"/>
  <c r="AE86" i="12"/>
  <c r="AD86" i="12"/>
  <c r="AE84" i="12"/>
  <c r="AD84" i="12"/>
  <c r="AD83" i="12"/>
  <c r="AE83" i="12"/>
  <c r="AE80" i="12"/>
  <c r="AP80" i="12" s="1"/>
  <c r="AD80" i="12"/>
  <c r="AH80" i="12" s="1"/>
  <c r="AD67" i="12"/>
  <c r="AE67" i="12"/>
  <c r="AE52" i="12"/>
  <c r="AI52" i="12" s="1"/>
  <c r="AD52" i="12"/>
  <c r="AD51" i="12"/>
  <c r="AE51" i="12"/>
  <c r="AE50" i="12"/>
  <c r="AD50" i="12"/>
  <c r="AD49" i="12"/>
  <c r="AE49" i="12"/>
  <c r="AE48" i="12"/>
  <c r="AI48" i="12" s="1"/>
  <c r="AD48" i="12"/>
  <c r="AH48" i="12" s="1"/>
  <c r="AD47" i="12"/>
  <c r="AE47" i="12"/>
  <c r="AI47" i="12" s="1"/>
  <c r="AE46" i="12"/>
  <c r="AD46" i="12"/>
  <c r="AO46" i="12" s="1"/>
  <c r="AD43" i="12"/>
  <c r="AE43" i="12"/>
  <c r="AE42" i="12"/>
  <c r="AI42" i="12" s="1"/>
  <c r="AD42" i="12"/>
  <c r="AH42" i="12" s="1"/>
  <c r="AD41" i="12"/>
  <c r="AE41" i="12"/>
  <c r="AE40" i="12"/>
  <c r="AD40" i="12"/>
  <c r="AH40" i="12" s="1"/>
  <c r="AD33" i="12"/>
  <c r="AE33" i="12"/>
  <c r="AI33" i="12" s="1"/>
  <c r="AD29" i="12"/>
  <c r="AH29" i="12" s="1"/>
  <c r="AE29" i="12"/>
  <c r="AI29" i="12" s="1"/>
  <c r="AE24" i="12"/>
  <c r="AD24" i="12"/>
  <c r="AD19" i="12"/>
  <c r="AE19" i="12"/>
  <c r="AI19" i="12" s="1"/>
  <c r="AD15" i="12"/>
  <c r="AE15" i="12"/>
  <c r="AE78" i="12"/>
  <c r="AD78" i="12"/>
  <c r="AQ74" i="12"/>
  <c r="K103" i="12"/>
  <c r="AI86" i="12"/>
  <c r="AI83" i="12"/>
  <c r="AI67" i="12"/>
  <c r="AI51" i="12"/>
  <c r="AI49" i="12"/>
  <c r="AI43" i="12"/>
  <c r="AP97" i="12"/>
  <c r="AI14" i="12"/>
  <c r="AH107" i="12"/>
  <c r="AI94" i="12"/>
  <c r="AO94" i="12"/>
  <c r="AT85" i="12"/>
  <c r="AI70" i="12"/>
  <c r="AI69" i="12"/>
  <c r="AH122" i="12"/>
  <c r="AH92" i="12"/>
  <c r="AI73" i="12"/>
  <c r="AI61" i="12"/>
  <c r="AI58" i="12"/>
  <c r="AH58" i="12"/>
  <c r="AI31" i="12"/>
  <c r="AI23" i="12"/>
  <c r="AI74" i="12"/>
  <c r="AQ61" i="12"/>
  <c r="AQ56" i="12"/>
  <c r="AQ55" i="12"/>
  <c r="AQ48" i="12"/>
  <c r="AR87" i="12"/>
  <c r="AQ84" i="12"/>
  <c r="AQ43" i="12"/>
  <c r="AR55" i="12"/>
  <c r="AR21" i="12"/>
  <c r="AR61" i="12"/>
  <c r="AQ58" i="12"/>
  <c r="K119" i="12"/>
  <c r="AQ104" i="12"/>
  <c r="AQ77" i="12"/>
  <c r="AR60" i="12"/>
  <c r="AQ101" i="12"/>
  <c r="AQ75" i="12"/>
  <c r="AR19" i="12"/>
  <c r="AR115" i="12"/>
  <c r="AR86" i="12"/>
  <c r="AQ95" i="12"/>
  <c r="AQ86" i="12"/>
  <c r="AQ80" i="12"/>
  <c r="AR85" i="12"/>
  <c r="AR77" i="12"/>
  <c r="N76" i="12"/>
  <c r="AG76" i="12" s="1"/>
  <c r="AR80" i="12"/>
  <c r="AQ66" i="12"/>
  <c r="AR52" i="12"/>
  <c r="AR42" i="12"/>
  <c r="AH47" i="12"/>
  <c r="AQ52" i="12"/>
  <c r="AR74" i="12"/>
  <c r="AQ50" i="12"/>
  <c r="AR43" i="12"/>
  <c r="AR56" i="12"/>
  <c r="AR47" i="12"/>
  <c r="AR16" i="12"/>
  <c r="K18" i="12"/>
  <c r="AR49" i="12"/>
  <c r="AR113" i="12"/>
  <c r="K112" i="12"/>
  <c r="AQ112" i="12"/>
  <c r="AQ44" i="12"/>
  <c r="AR69" i="12"/>
  <c r="AR73" i="12"/>
  <c r="AQ67" i="12"/>
  <c r="L73" i="12"/>
  <c r="AR67" i="12"/>
  <c r="AQ73" i="12"/>
  <c r="K63" i="12"/>
  <c r="O123" i="12"/>
  <c r="L121" i="12"/>
  <c r="AG50" i="12"/>
  <c r="AR50" i="12" s="1"/>
  <c r="AG45" i="12"/>
  <c r="AR45" i="12" s="1"/>
  <c r="AR72" i="12"/>
  <c r="AG57" i="12"/>
  <c r="AG44" i="12"/>
  <c r="AR44" i="12" s="1"/>
  <c r="AF41" i="12"/>
  <c r="AQ41" i="12" s="1"/>
  <c r="AG32" i="12"/>
  <c r="AR32" i="12" s="1"/>
  <c r="L51" i="12"/>
  <c r="L49" i="12"/>
  <c r="L41" i="12"/>
  <c r="L32" i="12"/>
  <c r="K30" i="12"/>
  <c r="L14" i="12"/>
  <c r="K118" i="12"/>
  <c r="L111" i="12"/>
  <c r="K73" i="12"/>
  <c r="L71" i="12"/>
  <c r="K68" i="12"/>
  <c r="L67" i="12"/>
  <c r="K64" i="12"/>
  <c r="L63" i="12"/>
  <c r="L58" i="12"/>
  <c r="L43" i="12"/>
  <c r="K39" i="12"/>
  <c r="K32" i="12"/>
  <c r="K20" i="12"/>
  <c r="K17" i="12"/>
  <c r="L119" i="12"/>
  <c r="L117" i="12"/>
  <c r="L113" i="12"/>
  <c r="L19" i="12"/>
  <c r="L13" i="12"/>
  <c r="AG103" i="12"/>
  <c r="AR103" i="12" s="1"/>
  <c r="AF91" i="12"/>
  <c r="AQ91" i="12" s="1"/>
  <c r="AG88" i="12"/>
  <c r="AR88" i="12" s="1"/>
  <c r="AF51" i="12"/>
  <c r="AQ51" i="12" s="1"/>
  <c r="AF45" i="12"/>
  <c r="AQ45" i="12" s="1"/>
  <c r="L107" i="12"/>
  <c r="AF70" i="12"/>
  <c r="AQ70" i="12" s="1"/>
  <c r="AF46" i="12"/>
  <c r="AQ46" i="12" s="1"/>
  <c r="AG40" i="12"/>
  <c r="AR40" i="12" s="1"/>
  <c r="AG100" i="12"/>
  <c r="AR100" i="12" s="1"/>
  <c r="AF72" i="12"/>
  <c r="AF69" i="12"/>
  <c r="AQ69" i="12" s="1"/>
  <c r="AG105" i="12"/>
  <c r="AR105" i="12" s="1"/>
  <c r="AG93" i="12"/>
  <c r="AR93" i="12" s="1"/>
  <c r="AG82" i="12"/>
  <c r="AR82" i="12" s="1"/>
  <c r="AG71" i="12"/>
  <c r="AF64" i="12"/>
  <c r="AG63" i="12"/>
  <c r="AR63" i="12" s="1"/>
  <c r="AF39" i="12"/>
  <c r="AQ39" i="12" s="1"/>
  <c r="D13" i="13"/>
  <c r="Y2" i="12"/>
  <c r="N98" i="12"/>
  <c r="AG98" i="12" s="1"/>
  <c r="AR98" i="12" s="1"/>
  <c r="K89" i="12"/>
  <c r="L87" i="12"/>
  <c r="K86" i="12"/>
  <c r="AH86" i="12"/>
  <c r="K55" i="12"/>
  <c r="K52" i="12"/>
  <c r="L50" i="12"/>
  <c r="M38" i="12"/>
  <c r="K37" i="12"/>
  <c r="L27" i="12"/>
  <c r="L24" i="12"/>
  <c r="AP24" i="12" s="1"/>
  <c r="K21" i="12"/>
  <c r="M11" i="12"/>
  <c r="AF11" i="12" s="1"/>
  <c r="AQ11" i="12" s="1"/>
  <c r="D16" i="13"/>
  <c r="O105" i="12"/>
  <c r="M102" i="12"/>
  <c r="K11" i="12"/>
  <c r="N110" i="12"/>
  <c r="AG110" i="12" s="1"/>
  <c r="AR110" i="12" s="1"/>
  <c r="M108" i="12"/>
  <c r="AF108" i="12" s="1"/>
  <c r="N104" i="12"/>
  <c r="AG104" i="12" s="1"/>
  <c r="AR104" i="12" s="1"/>
  <c r="L88" i="12"/>
  <c r="N62" i="12"/>
  <c r="AG62" i="12" s="1"/>
  <c r="M23" i="12"/>
  <c r="AF23" i="12" s="1"/>
  <c r="L8" i="12"/>
  <c r="AQ94" i="12"/>
  <c r="AQ92" i="12"/>
  <c r="M123" i="12"/>
  <c r="AF123" i="12" s="1"/>
  <c r="N119" i="12"/>
  <c r="AG119" i="12" s="1"/>
  <c r="AR119" i="12" s="1"/>
  <c r="K115" i="12"/>
  <c r="L114" i="12"/>
  <c r="K111" i="12"/>
  <c r="L110" i="12"/>
  <c r="L92" i="12"/>
  <c r="L89" i="12"/>
  <c r="K88" i="12"/>
  <c r="L86" i="12"/>
  <c r="L84" i="12"/>
  <c r="M78" i="12"/>
  <c r="L70" i="12"/>
  <c r="K69" i="12"/>
  <c r="L62" i="12"/>
  <c r="L56" i="12"/>
  <c r="L55" i="12"/>
  <c r="L52" i="12"/>
  <c r="K47" i="12"/>
  <c r="K43" i="12"/>
  <c r="K40" i="12"/>
  <c r="L37" i="12"/>
  <c r="K25" i="12"/>
  <c r="K23" i="12"/>
  <c r="L21" i="12"/>
  <c r="L17" i="12"/>
  <c r="K12" i="12"/>
  <c r="K10" i="12"/>
  <c r="AR122" i="12"/>
  <c r="AF124" i="12"/>
  <c r="AQ124" i="12" s="1"/>
  <c r="AQ122" i="12"/>
  <c r="AQ97" i="12"/>
  <c r="AR53" i="12"/>
  <c r="K123" i="12"/>
  <c r="AG121" i="12"/>
  <c r="AR121" i="12" s="1"/>
  <c r="AG118" i="12"/>
  <c r="AR118" i="12" s="1"/>
  <c r="L116" i="12"/>
  <c r="L104" i="12"/>
  <c r="AR99" i="12"/>
  <c r="AG90" i="12"/>
  <c r="AR90" i="12" s="1"/>
  <c r="M82" i="12"/>
  <c r="K82" i="12"/>
  <c r="AG79" i="12"/>
  <c r="AR79" i="12" s="1"/>
  <c r="D15" i="13"/>
  <c r="AR124" i="12"/>
  <c r="AQ121" i="12"/>
  <c r="AQ117" i="12"/>
  <c r="AQ114" i="12"/>
  <c r="L75" i="12"/>
  <c r="AR39" i="12"/>
  <c r="AG123" i="12"/>
  <c r="AR123" i="12" s="1"/>
  <c r="AF120" i="12"/>
  <c r="AQ120" i="12" s="1"/>
  <c r="AF115" i="12"/>
  <c r="AQ115" i="12" s="1"/>
  <c r="AG101" i="12"/>
  <c r="AR101" i="12" s="1"/>
  <c r="AF93" i="12"/>
  <c r="AQ93" i="12" s="1"/>
  <c r="AF116" i="12"/>
  <c r="AG109" i="12"/>
  <c r="AG107" i="12"/>
  <c r="AR107" i="12" s="1"/>
  <c r="AG106" i="12"/>
  <c r="AR106" i="12" s="1"/>
  <c r="AG81" i="12"/>
  <c r="AR81" i="12" s="1"/>
  <c r="M54" i="12"/>
  <c r="K54" i="12"/>
  <c r="AG46" i="12"/>
  <c r="AR46" i="12" s="1"/>
  <c r="AH33" i="12"/>
  <c r="D19" i="13"/>
  <c r="AR48" i="12"/>
  <c r="AG120" i="12"/>
  <c r="AR120" i="12" s="1"/>
  <c r="AG116" i="12"/>
  <c r="AR116" i="12" s="1"/>
  <c r="AG114" i="12"/>
  <c r="AR114" i="12" s="1"/>
  <c r="AG112" i="12"/>
  <c r="N66" i="12"/>
  <c r="L66" i="12"/>
  <c r="M65" i="12"/>
  <c r="K65" i="12"/>
  <c r="AI99" i="12"/>
  <c r="L96" i="12"/>
  <c r="O85" i="12"/>
  <c r="K84" i="12"/>
  <c r="L83" i="12"/>
  <c r="K67" i="12"/>
  <c r="L61" i="12"/>
  <c r="L46" i="12"/>
  <c r="L39" i="12"/>
  <c r="L18" i="12"/>
  <c r="K14" i="12"/>
  <c r="N10" i="12"/>
  <c r="AG10" i="12" s="1"/>
  <c r="AR10" i="12" s="1"/>
  <c r="L10" i="12"/>
  <c r="AG8" i="12"/>
  <c r="AR8" i="12" s="1"/>
  <c r="K90" i="12"/>
  <c r="L81" i="12"/>
  <c r="L53" i="12"/>
  <c r="L48" i="12"/>
  <c r="K38" i="12"/>
  <c r="L34" i="12"/>
  <c r="O104" i="12"/>
  <c r="M71" i="12"/>
  <c r="AF71" i="12" s="1"/>
  <c r="AQ71" i="12" s="1"/>
  <c r="K71" i="12"/>
  <c r="M62" i="12"/>
  <c r="AF62" i="12" s="1"/>
  <c r="K62" i="12"/>
  <c r="M60" i="12"/>
  <c r="AF60" i="12" s="1"/>
  <c r="K60" i="12"/>
  <c r="K13" i="12"/>
  <c r="L42" i="12"/>
  <c r="L35" i="12"/>
  <c r="L28" i="12"/>
  <c r="L26" i="12"/>
  <c r="K24" i="12"/>
  <c r="L20" i="12"/>
  <c r="K19" i="12"/>
  <c r="K16" i="12"/>
  <c r="K9" i="12"/>
  <c r="L30" i="12"/>
  <c r="K28" i="12"/>
  <c r="K26" i="12"/>
  <c r="L15" i="12"/>
  <c r="L12" i="12"/>
  <c r="L16" i="12"/>
  <c r="AF49" i="12"/>
  <c r="AQ49" i="12" s="1"/>
  <c r="AR97" i="12"/>
  <c r="AR95" i="12"/>
  <c r="AR54" i="12"/>
  <c r="K117" i="12"/>
  <c r="AF110" i="12"/>
  <c r="AQ110" i="12" s="1"/>
  <c r="AG91" i="12"/>
  <c r="AR91" i="12" s="1"/>
  <c r="AG38" i="12"/>
  <c r="AF100" i="12"/>
  <c r="AQ100" i="12" s="1"/>
  <c r="AF87" i="12"/>
  <c r="AQ87" i="12" s="1"/>
  <c r="AR75" i="12"/>
  <c r="AR68" i="12"/>
  <c r="AR65" i="12"/>
  <c r="AO51" i="12"/>
  <c r="AG108" i="12"/>
  <c r="AR108" i="12" s="1"/>
  <c r="AG92" i="12"/>
  <c r="AR92" i="12" s="1"/>
  <c r="AQ113" i="12"/>
  <c r="AQ111" i="12"/>
  <c r="AR20" i="12"/>
  <c r="K105" i="12"/>
  <c r="AF109" i="12"/>
  <c r="AF81" i="12"/>
  <c r="AQ81" i="12" s="1"/>
  <c r="AG41" i="12"/>
  <c r="AG17" i="12"/>
  <c r="AR17" i="12" s="1"/>
  <c r="AQ85" i="12"/>
  <c r="AR37" i="12"/>
  <c r="AR22" i="12"/>
  <c r="AQ42" i="12"/>
  <c r="K107" i="12"/>
  <c r="AF68" i="12"/>
  <c r="AQ68" i="12" s="1"/>
  <c r="AQ119" i="12"/>
  <c r="K101" i="12"/>
  <c r="P97" i="12"/>
  <c r="AR26" i="12"/>
  <c r="AR36" i="12"/>
  <c r="L31" i="12"/>
  <c r="L29" i="12"/>
  <c r="D10" i="13"/>
  <c r="AR34" i="12"/>
  <c r="AR29" i="12"/>
  <c r="K33" i="12"/>
  <c r="K31" i="12"/>
  <c r="K29" i="12"/>
  <c r="K121" i="12"/>
  <c r="AG111" i="12"/>
  <c r="AF99" i="12"/>
  <c r="AG84" i="12"/>
  <c r="AF83" i="12"/>
  <c r="AQ83" i="12" s="1"/>
  <c r="AQ79" i="12"/>
  <c r="AG78" i="12"/>
  <c r="AF76" i="12"/>
  <c r="AT72" i="12"/>
  <c r="AF103" i="12"/>
  <c r="AG18" i="12"/>
  <c r="AR18" i="12" s="1"/>
  <c r="AG15" i="12"/>
  <c r="AG96" i="12"/>
  <c r="K122" i="12"/>
  <c r="K110" i="12"/>
  <c r="K96" i="12"/>
  <c r="O119" i="12"/>
  <c r="P119" i="12"/>
  <c r="K106" i="12"/>
  <c r="AQ21" i="12"/>
  <c r="AR11" i="12"/>
  <c r="AF15" i="12"/>
  <c r="L11" i="12"/>
  <c r="M8" i="12"/>
  <c r="V2" i="12"/>
  <c r="AR13" i="12"/>
  <c r="AQ13" i="12"/>
  <c r="N9" i="12"/>
  <c r="L9" i="12"/>
  <c r="AF20" i="12"/>
  <c r="AQ20" i="12" s="1"/>
  <c r="AF19" i="12"/>
  <c r="AQ19" i="12" s="1"/>
  <c r="U2" i="12"/>
  <c r="D9" i="13"/>
  <c r="AR12" i="12"/>
  <c r="AQ14" i="12"/>
  <c r="AF12" i="12"/>
  <c r="AF9" i="12"/>
  <c r="AQ9" i="12" s="1"/>
  <c r="AF22" i="12"/>
  <c r="AQ18" i="12"/>
  <c r="AF16" i="12"/>
  <c r="AQ16" i="12" s="1"/>
  <c r="AR35" i="12"/>
  <c r="AF35" i="12"/>
  <c r="AQ35" i="12" s="1"/>
  <c r="AF27" i="12"/>
  <c r="AG25" i="12"/>
  <c r="AR25" i="12" s="1"/>
  <c r="AR30" i="12"/>
  <c r="AQ34" i="12"/>
  <c r="AQ33" i="12"/>
  <c r="AF32" i="12"/>
  <c r="AQ32" i="12" s="1"/>
  <c r="AG28" i="12"/>
  <c r="K27" i="12"/>
  <c r="AQ26" i="12"/>
  <c r="AQ25" i="12"/>
  <c r="AF24" i="12"/>
  <c r="AF31" i="12"/>
  <c r="AR33" i="12"/>
  <c r="AQ37" i="12"/>
  <c r="K36" i="12"/>
  <c r="AF36" i="12"/>
  <c r="AQ30" i="12"/>
  <c r="AQ29" i="12"/>
  <c r="AF28" i="12"/>
  <c r="AQ28" i="12" s="1"/>
  <c r="AR27" i="12"/>
  <c r="AG24" i="12"/>
  <c r="AI24" i="12" s="1"/>
  <c r="AP72" i="12" l="1"/>
  <c r="AH53" i="12"/>
  <c r="AS53" i="12"/>
  <c r="AS74" i="12"/>
  <c r="P35" i="12"/>
  <c r="AK117" i="12"/>
  <c r="AL117" i="12" s="1"/>
  <c r="AP20" i="12"/>
  <c r="AS21" i="12"/>
  <c r="P74" i="12"/>
  <c r="AO119" i="12"/>
  <c r="AP42" i="12"/>
  <c r="AH59" i="12"/>
  <c r="AT112" i="12"/>
  <c r="AH104" i="12"/>
  <c r="AI22" i="12"/>
  <c r="AK74" i="12"/>
  <c r="AL74" i="12" s="1"/>
  <c r="AK53" i="12"/>
  <c r="AL53" i="12" s="1"/>
  <c r="AP74" i="12"/>
  <c r="AT47" i="12"/>
  <c r="AP86" i="12"/>
  <c r="AP47" i="12"/>
  <c r="AI38" i="12"/>
  <c r="AO60" i="12"/>
  <c r="AT80" i="12"/>
  <c r="AS59" i="12"/>
  <c r="AS104" i="12"/>
  <c r="AH116" i="12"/>
  <c r="AS89" i="12"/>
  <c r="AI80" i="12"/>
  <c r="AK30" i="12"/>
  <c r="AL30" i="12" s="1"/>
  <c r="AI54" i="12"/>
  <c r="P101" i="12"/>
  <c r="AT22" i="12"/>
  <c r="AT54" i="12"/>
  <c r="O70" i="12"/>
  <c r="AH74" i="12"/>
  <c r="AK59" i="12"/>
  <c r="AL59" i="12" s="1"/>
  <c r="AP31" i="12"/>
  <c r="AH60" i="12"/>
  <c r="AI57" i="12"/>
  <c r="AT74" i="12"/>
  <c r="AH64" i="12"/>
  <c r="AO64" i="12"/>
  <c r="AP13" i="12"/>
  <c r="AO30" i="12"/>
  <c r="AH34" i="12"/>
  <c r="AP65" i="12"/>
  <c r="AO34" i="12"/>
  <c r="AI76" i="12"/>
  <c r="AP71" i="12"/>
  <c r="AT69" i="12"/>
  <c r="AP62" i="12"/>
  <c r="AI71" i="12"/>
  <c r="AI65" i="12"/>
  <c r="AP69" i="12"/>
  <c r="AP55" i="12"/>
  <c r="P58" i="12"/>
  <c r="AS99" i="12"/>
  <c r="AS107" i="12"/>
  <c r="P47" i="12"/>
  <c r="AI100" i="12"/>
  <c r="AI45" i="12"/>
  <c r="P27" i="12"/>
  <c r="AP107" i="12"/>
  <c r="O51" i="12"/>
  <c r="AS119" i="12"/>
  <c r="AP27" i="12"/>
  <c r="O43" i="12"/>
  <c r="AT122" i="12"/>
  <c r="AQ123" i="12"/>
  <c r="O82" i="12"/>
  <c r="AP36" i="12"/>
  <c r="P105" i="12"/>
  <c r="AP119" i="12"/>
  <c r="AQ108" i="12"/>
  <c r="AT88" i="12"/>
  <c r="AI40" i="12"/>
  <c r="AI90" i="12"/>
  <c r="AO20" i="12"/>
  <c r="AO103" i="12"/>
  <c r="AP111" i="12"/>
  <c r="O40" i="12"/>
  <c r="AH41" i="12"/>
  <c r="O50" i="12"/>
  <c r="P104" i="12"/>
  <c r="O48" i="12"/>
  <c r="AK69" i="12"/>
  <c r="AL69" i="12" s="1"/>
  <c r="O110" i="12"/>
  <c r="P76" i="12"/>
  <c r="AI118" i="12"/>
  <c r="AP59" i="12"/>
  <c r="P49" i="12"/>
  <c r="AS57" i="12"/>
  <c r="AH45" i="12"/>
  <c r="AI122" i="12"/>
  <c r="L76" i="12"/>
  <c r="AP76" i="12" s="1"/>
  <c r="AT59" i="12"/>
  <c r="AP49" i="12"/>
  <c r="AR76" i="12"/>
  <c r="AI59" i="12"/>
  <c r="AI27" i="12"/>
  <c r="AI97" i="12"/>
  <c r="AP53" i="12"/>
  <c r="AK86" i="12"/>
  <c r="AL86" i="12" s="1"/>
  <c r="AT27" i="12"/>
  <c r="AI96" i="12"/>
  <c r="AP96" i="12"/>
  <c r="AP75" i="12"/>
  <c r="AH72" i="12"/>
  <c r="AT94" i="12"/>
  <c r="AP18" i="12"/>
  <c r="AO89" i="12"/>
  <c r="AP45" i="12"/>
  <c r="AK122" i="12"/>
  <c r="AL122" i="12" s="1"/>
  <c r="P89" i="12"/>
  <c r="AT55" i="12"/>
  <c r="AT75" i="12"/>
  <c r="O18" i="12"/>
  <c r="AP35" i="12"/>
  <c r="AK47" i="12"/>
  <c r="AL47" i="12" s="1"/>
  <c r="AP46" i="12"/>
  <c r="AP34" i="12"/>
  <c r="AS47" i="12"/>
  <c r="AP8" i="12"/>
  <c r="AI64" i="12"/>
  <c r="AS75" i="12"/>
  <c r="AT12" i="12"/>
  <c r="AI28" i="12"/>
  <c r="AK75" i="12"/>
  <c r="AL75" i="12" s="1"/>
  <c r="AP64" i="12"/>
  <c r="AP88" i="12"/>
  <c r="O46" i="12"/>
  <c r="AP84" i="12"/>
  <c r="AP15" i="12"/>
  <c r="AP28" i="12"/>
  <c r="AO75" i="12"/>
  <c r="AS103" i="12"/>
  <c r="AO57" i="12"/>
  <c r="AS37" i="12"/>
  <c r="AS86" i="12"/>
  <c r="AQ64" i="12"/>
  <c r="AP94" i="12"/>
  <c r="AI84" i="12"/>
  <c r="AT20" i="12"/>
  <c r="O20" i="12"/>
  <c r="AO23" i="12"/>
  <c r="O31" i="12"/>
  <c r="AK64" i="12"/>
  <c r="AL64" i="12" s="1"/>
  <c r="AO21" i="12"/>
  <c r="AT86" i="12"/>
  <c r="AS64" i="12"/>
  <c r="AP52" i="12"/>
  <c r="AI88" i="12"/>
  <c r="AO55" i="12"/>
  <c r="AP43" i="12"/>
  <c r="AS112" i="12"/>
  <c r="AO37" i="12"/>
  <c r="O19" i="12"/>
  <c r="O90" i="12"/>
  <c r="O64" i="12"/>
  <c r="AU64" i="12" s="1"/>
  <c r="AK55" i="12"/>
  <c r="AL55" i="12" s="1"/>
  <c r="AT34" i="12"/>
  <c r="P88" i="12"/>
  <c r="AT31" i="12"/>
  <c r="AT35" i="12"/>
  <c r="P21" i="12"/>
  <c r="AK57" i="12"/>
  <c r="AL57" i="12" s="1"/>
  <c r="O86" i="12"/>
  <c r="AT42" i="12"/>
  <c r="AP67" i="12"/>
  <c r="AT82" i="12"/>
  <c r="P32" i="12"/>
  <c r="AK34" i="12"/>
  <c r="AL34" i="12" s="1"/>
  <c r="AO25" i="12"/>
  <c r="AT57" i="12"/>
  <c r="O42" i="12"/>
  <c r="O124" i="12"/>
  <c r="AP17" i="12"/>
  <c r="P92" i="12"/>
  <c r="AP92" i="12"/>
  <c r="AS120" i="12"/>
  <c r="O37" i="12"/>
  <c r="AK26" i="12"/>
  <c r="AL26" i="12" s="1"/>
  <c r="AK13" i="12"/>
  <c r="AL13" i="12" s="1"/>
  <c r="AI32" i="12"/>
  <c r="AT43" i="12"/>
  <c r="O41" i="12"/>
  <c r="O112" i="12"/>
  <c r="AO56" i="12"/>
  <c r="AO26" i="12"/>
  <c r="AT67" i="12"/>
  <c r="O17" i="12"/>
  <c r="P55" i="12"/>
  <c r="AV55" i="12" s="1"/>
  <c r="P96" i="12"/>
  <c r="AP51" i="12"/>
  <c r="AT68" i="12"/>
  <c r="AI79" i="12"/>
  <c r="AP39" i="12"/>
  <c r="AP63" i="12"/>
  <c r="AP73" i="12"/>
  <c r="AP26" i="12"/>
  <c r="AK56" i="12"/>
  <c r="AL56" i="12" s="1"/>
  <c r="O87" i="12"/>
  <c r="AO38" i="12"/>
  <c r="AP41" i="12"/>
  <c r="AP61" i="12"/>
  <c r="AS69" i="12"/>
  <c r="O63" i="12"/>
  <c r="O73" i="12"/>
  <c r="AH69" i="12"/>
  <c r="P109" i="12"/>
  <c r="O109" i="12"/>
  <c r="O118" i="12"/>
  <c r="AS116" i="12"/>
  <c r="O117" i="12"/>
  <c r="AU117" i="12" s="1"/>
  <c r="O114" i="12"/>
  <c r="K114" i="12"/>
  <c r="AO114" i="12" s="1"/>
  <c r="O111" i="12"/>
  <c r="AQ116" i="12"/>
  <c r="AS40" i="12"/>
  <c r="AO40" i="12"/>
  <c r="P38" i="12"/>
  <c r="AH39" i="12"/>
  <c r="AO47" i="12"/>
  <c r="AI46" i="12"/>
  <c r="AI50" i="12"/>
  <c r="O66" i="12"/>
  <c r="AS72" i="12"/>
  <c r="O68" i="12"/>
  <c r="AR71" i="12"/>
  <c r="AQ72" i="12"/>
  <c r="AT71" i="12"/>
  <c r="AT62" i="12"/>
  <c r="AI63" i="12"/>
  <c r="O67" i="12"/>
  <c r="O65" i="12"/>
  <c r="AK72" i="12"/>
  <c r="AL72" i="12" s="1"/>
  <c r="AK62" i="12"/>
  <c r="AL62" i="12" s="1"/>
  <c r="AS123" i="12"/>
  <c r="L124" i="12"/>
  <c r="AT124" i="12" s="1"/>
  <c r="AH123" i="12"/>
  <c r="O26" i="12"/>
  <c r="AO107" i="12"/>
  <c r="AT52" i="12"/>
  <c r="AT50" i="12"/>
  <c r="AK106" i="12"/>
  <c r="AL106" i="12" s="1"/>
  <c r="AS55" i="12"/>
  <c r="AI103" i="12"/>
  <c r="AI44" i="12"/>
  <c r="AH46" i="12"/>
  <c r="AP81" i="12"/>
  <c r="AI112" i="12"/>
  <c r="AT107" i="12"/>
  <c r="AR57" i="12"/>
  <c r="O53" i="12"/>
  <c r="O97" i="12"/>
  <c r="AK107" i="12"/>
  <c r="AL107" i="12" s="1"/>
  <c r="AP50" i="12"/>
  <c r="K113" i="12"/>
  <c r="AO113" i="12" s="1"/>
  <c r="AI101" i="12"/>
  <c r="AS63" i="12"/>
  <c r="AO54" i="12"/>
  <c r="K35" i="12"/>
  <c r="AS35" i="12" s="1"/>
  <c r="P13" i="12"/>
  <c r="AT51" i="12"/>
  <c r="AT38" i="12"/>
  <c r="AP60" i="12"/>
  <c r="AK67" i="12"/>
  <c r="AL67" i="12" s="1"/>
  <c r="AK108" i="12"/>
  <c r="AL108" i="12" s="1"/>
  <c r="AK77" i="12"/>
  <c r="AL77" i="12" s="1"/>
  <c r="AK39" i="12"/>
  <c r="AL39" i="12" s="1"/>
  <c r="AS46" i="12"/>
  <c r="AS48" i="12"/>
  <c r="AS51" i="12"/>
  <c r="AR38" i="12"/>
  <c r="P123" i="12"/>
  <c r="AT26" i="12"/>
  <c r="AO62" i="12"/>
  <c r="AI82" i="12"/>
  <c r="L123" i="12"/>
  <c r="AP123" i="12" s="1"/>
  <c r="O84" i="12"/>
  <c r="AF78" i="12"/>
  <c r="AQ78" i="12" s="1"/>
  <c r="AO14" i="12"/>
  <c r="AT56" i="12"/>
  <c r="AI13" i="12"/>
  <c r="P83" i="12"/>
  <c r="AT81" i="12"/>
  <c r="AK45" i="12"/>
  <c r="AL45" i="12" s="1"/>
  <c r="AI123" i="12"/>
  <c r="AO41" i="12"/>
  <c r="AI41" i="12"/>
  <c r="AS13" i="12"/>
  <c r="P81" i="12"/>
  <c r="AO69" i="12"/>
  <c r="AO86" i="12"/>
  <c r="L109" i="12"/>
  <c r="AP109" i="12" s="1"/>
  <c r="AQ60" i="12"/>
  <c r="AS30" i="12"/>
  <c r="AT14" i="12"/>
  <c r="AT18" i="12"/>
  <c r="P16" i="12"/>
  <c r="AT13" i="12"/>
  <c r="AK48" i="12"/>
  <c r="AL48" i="12" s="1"/>
  <c r="AK18" i="12"/>
  <c r="AL18" i="12" s="1"/>
  <c r="AT92" i="12"/>
  <c r="AO112" i="12"/>
  <c r="AP19" i="12"/>
  <c r="AK123" i="12"/>
  <c r="AL123" i="12" s="1"/>
  <c r="AK25" i="12"/>
  <c r="AL25" i="12" s="1"/>
  <c r="O61" i="12"/>
  <c r="AT110" i="12"/>
  <c r="AP56" i="12"/>
  <c r="AT73" i="12"/>
  <c r="AI15" i="12"/>
  <c r="AP44" i="12"/>
  <c r="AK112" i="12"/>
  <c r="AL112" i="12" s="1"/>
  <c r="AT48" i="12"/>
  <c r="AI111" i="12"/>
  <c r="AT29" i="12"/>
  <c r="P54" i="12"/>
  <c r="AS26" i="12"/>
  <c r="AO123" i="12"/>
  <c r="AS60" i="12"/>
  <c r="P56" i="12"/>
  <c r="AT39" i="12"/>
  <c r="P52" i="12"/>
  <c r="AR62" i="12"/>
  <c r="AI62" i="12"/>
  <c r="AF38" i="12"/>
  <c r="AQ38" i="12" s="1"/>
  <c r="AK29" i="12"/>
  <c r="AL29" i="12" s="1"/>
  <c r="AO12" i="12"/>
  <c r="AK84" i="12"/>
  <c r="AL84" i="12" s="1"/>
  <c r="AK116" i="12"/>
  <c r="AL116" i="12" s="1"/>
  <c r="AT45" i="12"/>
  <c r="AP48" i="12"/>
  <c r="AK109" i="12"/>
  <c r="AL109" i="12" s="1"/>
  <c r="AP12" i="12"/>
  <c r="AP30" i="12"/>
  <c r="AH71" i="12"/>
  <c r="AR109" i="12"/>
  <c r="AF102" i="12"/>
  <c r="AQ102" i="12" s="1"/>
  <c r="AO92" i="12"/>
  <c r="AF65" i="12"/>
  <c r="AQ65" i="12" s="1"/>
  <c r="AF82" i="12"/>
  <c r="AS82" i="12" s="1"/>
  <c r="O10" i="12"/>
  <c r="AT21" i="12"/>
  <c r="AI30" i="12"/>
  <c r="P12" i="12"/>
  <c r="AK21" i="12"/>
  <c r="AL21" i="12" s="1"/>
  <c r="AK104" i="12"/>
  <c r="AL104" i="12" s="1"/>
  <c r="AT93" i="12"/>
  <c r="AT41" i="12"/>
  <c r="AT60" i="12"/>
  <c r="AP85" i="12"/>
  <c r="AK41" i="12"/>
  <c r="AL41" i="12" s="1"/>
  <c r="AK71" i="12"/>
  <c r="AL71" i="12" s="1"/>
  <c r="AK97" i="12"/>
  <c r="AL97" i="12" s="1"/>
  <c r="AV97" i="12" s="1"/>
  <c r="AS41" i="12"/>
  <c r="AR41" i="12"/>
  <c r="AS62" i="12"/>
  <c r="AQ109" i="12"/>
  <c r="AS56" i="12"/>
  <c r="AO13" i="12"/>
  <c r="O59" i="12"/>
  <c r="P59" i="12"/>
  <c r="L99" i="12"/>
  <c r="AR112" i="12"/>
  <c r="AS97" i="12"/>
  <c r="AH97" i="12"/>
  <c r="AO45" i="12"/>
  <c r="AT8" i="12"/>
  <c r="AI107" i="12"/>
  <c r="AT120" i="12"/>
  <c r="AP120" i="12"/>
  <c r="AI120" i="12"/>
  <c r="AS39" i="12"/>
  <c r="AS71" i="12"/>
  <c r="AO71" i="12"/>
  <c r="K44" i="12"/>
  <c r="AS44" i="12" s="1"/>
  <c r="AF54" i="12"/>
  <c r="AK54" i="12" s="1"/>
  <c r="AL54" i="12" s="1"/>
  <c r="L106" i="12"/>
  <c r="AT106" i="12" s="1"/>
  <c r="O24" i="12"/>
  <c r="AK33" i="12"/>
  <c r="AL33" i="12" s="1"/>
  <c r="AT30" i="12"/>
  <c r="AK10" i="12"/>
  <c r="AL10" i="12" s="1"/>
  <c r="AP21" i="12"/>
  <c r="AK40" i="12"/>
  <c r="AL40" i="12" s="1"/>
  <c r="AK60" i="12"/>
  <c r="AL60" i="12" s="1"/>
  <c r="AK101" i="12"/>
  <c r="AL101" i="12" s="1"/>
  <c r="AK120" i="12"/>
  <c r="AL120" i="12" s="1"/>
  <c r="AT53" i="12"/>
  <c r="AT58" i="12"/>
  <c r="AT40" i="12"/>
  <c r="P60" i="12"/>
  <c r="P71" i="12"/>
  <c r="AH108" i="12"/>
  <c r="AS108" i="12"/>
  <c r="O120" i="12"/>
  <c r="P120" i="12"/>
  <c r="AG66" i="12"/>
  <c r="AI66" i="12" s="1"/>
  <c r="P28" i="12"/>
  <c r="O29" i="12"/>
  <c r="O34" i="12"/>
  <c r="AT36" i="12"/>
  <c r="P14" i="12"/>
  <c r="AT19" i="12"/>
  <c r="O39" i="12"/>
  <c r="AK44" i="12"/>
  <c r="AL44" i="12" s="1"/>
  <c r="AI10" i="12"/>
  <c r="AK58" i="12"/>
  <c r="AL58" i="12" s="1"/>
  <c r="P106" i="12"/>
  <c r="AP58" i="12"/>
  <c r="AI18" i="12"/>
  <c r="AP40" i="12"/>
  <c r="AT44" i="12"/>
  <c r="AT46" i="12"/>
  <c r="AT49" i="12"/>
  <c r="O30" i="12"/>
  <c r="O62" i="12"/>
  <c r="AK42" i="12"/>
  <c r="AL42" i="12" s="1"/>
  <c r="AT97" i="12"/>
  <c r="P85" i="12"/>
  <c r="AO48" i="12"/>
  <c r="AS92" i="12"/>
  <c r="AK46" i="12"/>
  <c r="AL46" i="12" s="1"/>
  <c r="AS45" i="12"/>
  <c r="AP89" i="12"/>
  <c r="AI108" i="12"/>
  <c r="AS49" i="12"/>
  <c r="O57" i="12"/>
  <c r="P57" i="12"/>
  <c r="AO65" i="12"/>
  <c r="AO39" i="12"/>
  <c r="AI8" i="12"/>
  <c r="AO82" i="12"/>
  <c r="AO97" i="12"/>
  <c r="AH120" i="12"/>
  <c r="AI109" i="12"/>
  <c r="O72" i="12"/>
  <c r="P72" i="12"/>
  <c r="O80" i="12"/>
  <c r="P80" i="12"/>
  <c r="AH52" i="12"/>
  <c r="AO52" i="12"/>
  <c r="AS52" i="12"/>
  <c r="AK37" i="12"/>
  <c r="AL37" i="12" s="1"/>
  <c r="AP32" i="12"/>
  <c r="AP29" i="12"/>
  <c r="AT37" i="12"/>
  <c r="AP16" i="12"/>
  <c r="AT17" i="12"/>
  <c r="AH26" i="12"/>
  <c r="AK96" i="12"/>
  <c r="AL96" i="12" s="1"/>
  <c r="AT84" i="12"/>
  <c r="AT115" i="12"/>
  <c r="AK79" i="12"/>
  <c r="AL79" i="12" s="1"/>
  <c r="AT89" i="12"/>
  <c r="AI17" i="12"/>
  <c r="AI92" i="12"/>
  <c r="AK51" i="12"/>
  <c r="AL51" i="12" s="1"/>
  <c r="AH51" i="12"/>
  <c r="AK50" i="12"/>
  <c r="AL50" i="12" s="1"/>
  <c r="AH50" i="12"/>
  <c r="AO50" i="12"/>
  <c r="AS50" i="12"/>
  <c r="AO117" i="12"/>
  <c r="AS117" i="12"/>
  <c r="AS42" i="12"/>
  <c r="AO115" i="12"/>
  <c r="AS115" i="12"/>
  <c r="AH115" i="12"/>
  <c r="AS88" i="12"/>
  <c r="AK49" i="12"/>
  <c r="AL49" i="12" s="1"/>
  <c r="AH49" i="12"/>
  <c r="AK43" i="12"/>
  <c r="AL43" i="12" s="1"/>
  <c r="AO43" i="12"/>
  <c r="AS43" i="12"/>
  <c r="AH43" i="12"/>
  <c r="AP37" i="12"/>
  <c r="AK52" i="12"/>
  <c r="AL52" i="12" s="1"/>
  <c r="AK63" i="12"/>
  <c r="AL63" i="12" s="1"/>
  <c r="AK80" i="12"/>
  <c r="AL80" i="12" s="1"/>
  <c r="AK88" i="12"/>
  <c r="AL88" i="12" s="1"/>
  <c r="AO49" i="12"/>
  <c r="O93" i="12"/>
  <c r="P93" i="12"/>
  <c r="AQ62" i="12"/>
  <c r="AH62" i="12"/>
  <c r="AS109" i="12"/>
  <c r="AH109" i="12"/>
  <c r="AP115" i="12"/>
  <c r="AO42" i="12"/>
  <c r="AO88" i="12"/>
  <c r="AR24" i="12"/>
  <c r="AK115" i="12"/>
  <c r="AL115" i="12" s="1"/>
  <c r="AI91" i="12"/>
  <c r="AK94" i="12"/>
  <c r="AL94" i="12" s="1"/>
  <c r="AT63" i="12"/>
  <c r="AT61" i="12"/>
  <c r="AI78" i="12"/>
  <c r="AR84" i="12"/>
  <c r="AK92" i="12"/>
  <c r="AL92" i="12" s="1"/>
  <c r="AO18" i="12"/>
  <c r="AO63" i="12"/>
  <c r="AS18" i="12"/>
  <c r="O11" i="12"/>
  <c r="AI98" i="12"/>
  <c r="AT87" i="12"/>
  <c r="AT111" i="12"/>
  <c r="K79" i="12"/>
  <c r="O75" i="12"/>
  <c r="P75" i="12"/>
  <c r="AK85" i="12"/>
  <c r="AI85" i="12"/>
  <c r="AS68" i="12"/>
  <c r="AH68" i="12"/>
  <c r="AO101" i="12"/>
  <c r="AS101" i="12"/>
  <c r="AP116" i="12"/>
  <c r="AT116" i="12"/>
  <c r="AI116" i="12"/>
  <c r="L77" i="12"/>
  <c r="O107" i="12"/>
  <c r="P107" i="12"/>
  <c r="AI106" i="12"/>
  <c r="AK61" i="12"/>
  <c r="AL61" i="12" s="1"/>
  <c r="AO61" i="12"/>
  <c r="AS61" i="12"/>
  <c r="AH61" i="12"/>
  <c r="AS58" i="12"/>
  <c r="AK111" i="12"/>
  <c r="AL111" i="12" s="1"/>
  <c r="AP95" i="12"/>
  <c r="AT118" i="12"/>
  <c r="AR111" i="12"/>
  <c r="L79" i="12"/>
  <c r="AH85" i="12"/>
  <c r="AO85" i="12"/>
  <c r="AS85" i="12"/>
  <c r="AH94" i="12"/>
  <c r="AS94" i="12"/>
  <c r="AK73" i="12"/>
  <c r="AL73" i="12" s="1"/>
  <c r="AH73" i="12"/>
  <c r="AO73" i="12"/>
  <c r="AS73" i="12"/>
  <c r="O95" i="12"/>
  <c r="P95" i="12"/>
  <c r="AH84" i="12"/>
  <c r="AS84" i="12"/>
  <c r="AK89" i="12"/>
  <c r="AL89" i="12" s="1"/>
  <c r="AO68" i="12"/>
  <c r="AT91" i="12"/>
  <c r="AP70" i="12"/>
  <c r="AK81" i="12"/>
  <c r="AI81" i="12"/>
  <c r="AP104" i="12"/>
  <c r="AT104" i="12"/>
  <c r="AI104" i="12"/>
  <c r="AK93" i="12"/>
  <c r="AI93" i="12"/>
  <c r="AO111" i="12"/>
  <c r="AH111" i="12"/>
  <c r="AS111" i="12"/>
  <c r="L101" i="12"/>
  <c r="AO84" i="12"/>
  <c r="O91" i="12"/>
  <c r="P91" i="12"/>
  <c r="AH37" i="12"/>
  <c r="AH67" i="12"/>
  <c r="AO67" i="12"/>
  <c r="AS67" i="12"/>
  <c r="AH81" i="12"/>
  <c r="AO81" i="12"/>
  <c r="AS81" i="12"/>
  <c r="L103" i="12"/>
  <c r="AK68" i="12"/>
  <c r="AI68" i="12"/>
  <c r="AH77" i="12"/>
  <c r="AO77" i="12"/>
  <c r="AS77" i="12"/>
  <c r="AO93" i="12"/>
  <c r="AS93" i="12"/>
  <c r="AH93" i="12"/>
  <c r="AS80" i="12"/>
  <c r="AK17" i="12"/>
  <c r="AL17" i="12" s="1"/>
  <c r="AO17" i="12"/>
  <c r="AH17" i="12"/>
  <c r="AS17" i="12"/>
  <c r="AO80" i="12"/>
  <c r="AO58" i="12"/>
  <c r="AO33" i="12"/>
  <c r="AS33" i="12"/>
  <c r="AS29" i="12"/>
  <c r="AO29" i="12"/>
  <c r="O94" i="12"/>
  <c r="P94" i="12"/>
  <c r="AK83" i="12"/>
  <c r="AO83" i="12"/>
  <c r="AH83" i="12"/>
  <c r="AS83" i="12"/>
  <c r="K102" i="12"/>
  <c r="AK105" i="12"/>
  <c r="AL105" i="12" s="1"/>
  <c r="AO105" i="12"/>
  <c r="AS105" i="12"/>
  <c r="AH105" i="12"/>
  <c r="AI117" i="12"/>
  <c r="AP117" i="12"/>
  <c r="AT117" i="12"/>
  <c r="AK124" i="12"/>
  <c r="AO124" i="12"/>
  <c r="AS124" i="12"/>
  <c r="AH124" i="12"/>
  <c r="AI110" i="12"/>
  <c r="AP110" i="12"/>
  <c r="O122" i="12"/>
  <c r="P122" i="12"/>
  <c r="AT83" i="12"/>
  <c r="AP91" i="12"/>
  <c r="AK87" i="12"/>
  <c r="AO87" i="12"/>
  <c r="AH87" i="12"/>
  <c r="AS87" i="12"/>
  <c r="AK121" i="12"/>
  <c r="AL121" i="12" s="1"/>
  <c r="AH121" i="12"/>
  <c r="AK110" i="12"/>
  <c r="AL110" i="12" s="1"/>
  <c r="AH110" i="12"/>
  <c r="AS122" i="12"/>
  <c r="AO122" i="12"/>
  <c r="AP66" i="12"/>
  <c r="AS76" i="12"/>
  <c r="AH76" i="12"/>
  <c r="AI114" i="12"/>
  <c r="AP114" i="12"/>
  <c r="AT114" i="12"/>
  <c r="AO121" i="12"/>
  <c r="AS121" i="12"/>
  <c r="AT90" i="12"/>
  <c r="AT24" i="12"/>
  <c r="L98" i="12"/>
  <c r="AK103" i="12"/>
  <c r="AL103" i="12" s="1"/>
  <c r="AH103" i="12"/>
  <c r="AI113" i="12"/>
  <c r="AP113" i="12"/>
  <c r="AT113" i="12"/>
  <c r="AQ99" i="12"/>
  <c r="AP90" i="12"/>
  <c r="AP14" i="12"/>
  <c r="AT15" i="12"/>
  <c r="AT10" i="12"/>
  <c r="L78" i="12"/>
  <c r="AK14" i="12"/>
  <c r="AL14" i="12" s="1"/>
  <c r="AS14" i="12"/>
  <c r="AH14" i="12"/>
  <c r="O45" i="12"/>
  <c r="P45" i="12"/>
  <c r="AK70" i="12"/>
  <c r="AO70" i="12"/>
  <c r="AS70" i="12"/>
  <c r="AH70" i="12"/>
  <c r="AK91" i="12"/>
  <c r="AO91" i="12"/>
  <c r="AS91" i="12"/>
  <c r="AH91" i="12"/>
  <c r="AO100" i="12"/>
  <c r="AS100" i="12"/>
  <c r="AK100" i="12"/>
  <c r="AL100" i="12" s="1"/>
  <c r="AH100" i="12"/>
  <c r="AK118" i="12"/>
  <c r="AL118" i="12" s="1"/>
  <c r="AH118" i="12"/>
  <c r="AK119" i="12"/>
  <c r="AL119" i="12" s="1"/>
  <c r="AV119" i="12" s="1"/>
  <c r="AO96" i="12"/>
  <c r="AS96" i="12"/>
  <c r="AT105" i="12"/>
  <c r="AP105" i="12"/>
  <c r="AI105" i="12"/>
  <c r="AO110" i="12"/>
  <c r="AS110" i="12"/>
  <c r="AT95" i="12"/>
  <c r="AP87" i="12"/>
  <c r="AK76" i="12"/>
  <c r="AR78" i="12"/>
  <c r="AK99" i="12"/>
  <c r="AP83" i="12"/>
  <c r="AK113" i="12"/>
  <c r="AL113" i="12" s="1"/>
  <c r="AH113" i="12"/>
  <c r="AQ103" i="12"/>
  <c r="AP118" i="12"/>
  <c r="L100" i="12"/>
  <c r="AO118" i="12"/>
  <c r="AS118" i="12"/>
  <c r="AP10" i="12"/>
  <c r="K78" i="12"/>
  <c r="AO66" i="12"/>
  <c r="AS66" i="12"/>
  <c r="AH66" i="12"/>
  <c r="AT32" i="12"/>
  <c r="AI25" i="12"/>
  <c r="AT16" i="12"/>
  <c r="AK95" i="12"/>
  <c r="AO95" i="12"/>
  <c r="AH95" i="12"/>
  <c r="AS95" i="12"/>
  <c r="AS25" i="12"/>
  <c r="AH25" i="12"/>
  <c r="AO90" i="12"/>
  <c r="AK90" i="12"/>
  <c r="AL90" i="12" s="1"/>
  <c r="AS90" i="12"/>
  <c r="AH90" i="12"/>
  <c r="AO106" i="12"/>
  <c r="AS106" i="12"/>
  <c r="L102" i="12"/>
  <c r="AP121" i="12"/>
  <c r="AT121" i="12"/>
  <c r="AI121" i="12"/>
  <c r="AR96" i="12"/>
  <c r="AI119" i="12"/>
  <c r="AT119" i="12"/>
  <c r="AH99" i="12"/>
  <c r="AR15" i="12"/>
  <c r="AO98" i="12"/>
  <c r="AS98" i="12"/>
  <c r="AK98" i="12"/>
  <c r="AL98" i="12" s="1"/>
  <c r="AH98" i="12"/>
  <c r="AQ76" i="12"/>
  <c r="AK114" i="12"/>
  <c r="AL114" i="12" s="1"/>
  <c r="AH114" i="12"/>
  <c r="AT96" i="12"/>
  <c r="O121" i="12"/>
  <c r="P121" i="12"/>
  <c r="AT70" i="12"/>
  <c r="AK22" i="12"/>
  <c r="AL22" i="12" s="1"/>
  <c r="AH22" i="12"/>
  <c r="AK12" i="12"/>
  <c r="AL12" i="12" s="1"/>
  <c r="AS12" i="12"/>
  <c r="AH12" i="12"/>
  <c r="AP9" i="12"/>
  <c r="AO11" i="12"/>
  <c r="AS11" i="12"/>
  <c r="AO9" i="12"/>
  <c r="AS9" i="12"/>
  <c r="AF8" i="12"/>
  <c r="AQ8" i="12" s="1"/>
  <c r="AK15" i="12"/>
  <c r="AL15" i="12" s="1"/>
  <c r="AH15" i="12"/>
  <c r="AQ12" i="12"/>
  <c r="AK19" i="12"/>
  <c r="AL19" i="12" s="1"/>
  <c r="AH19" i="12"/>
  <c r="AG9" i="12"/>
  <c r="AI9" i="12" s="1"/>
  <c r="O22" i="12"/>
  <c r="P22" i="12"/>
  <c r="AQ22" i="12"/>
  <c r="AK16" i="12"/>
  <c r="AL16" i="12" s="1"/>
  <c r="AH16" i="12"/>
  <c r="AS22" i="12"/>
  <c r="AS10" i="12"/>
  <c r="AO10" i="12"/>
  <c r="AT11" i="12"/>
  <c r="AP11" i="12"/>
  <c r="AO16" i="12"/>
  <c r="AS16" i="12"/>
  <c r="AS19" i="12"/>
  <c r="AO19" i="12"/>
  <c r="AH9" i="12"/>
  <c r="AK11" i="12"/>
  <c r="AL11" i="12" s="1"/>
  <c r="AH11" i="12"/>
  <c r="K15" i="12"/>
  <c r="K8" i="12"/>
  <c r="AK20" i="12"/>
  <c r="AL20" i="12" s="1"/>
  <c r="AH20" i="12"/>
  <c r="AS20" i="12"/>
  <c r="AQ15" i="12"/>
  <c r="AK28" i="12"/>
  <c r="AL28" i="12" s="1"/>
  <c r="AH28" i="12"/>
  <c r="P36" i="12"/>
  <c r="O36" i="12"/>
  <c r="L33" i="12"/>
  <c r="AR28" i="12"/>
  <c r="AK32" i="12"/>
  <c r="AL32" i="12" s="1"/>
  <c r="AH32" i="12"/>
  <c r="AS36" i="12"/>
  <c r="AO36" i="12"/>
  <c r="AK35" i="12"/>
  <c r="AL35" i="12" s="1"/>
  <c r="AH35" i="12"/>
  <c r="AS31" i="12"/>
  <c r="AO31" i="12"/>
  <c r="AK36" i="12"/>
  <c r="AL36" i="12" s="1"/>
  <c r="AH36" i="12"/>
  <c r="L23" i="12"/>
  <c r="AK31" i="12"/>
  <c r="AL31" i="12" s="1"/>
  <c r="AH31" i="12"/>
  <c r="AK24" i="12"/>
  <c r="AL24" i="12" s="1"/>
  <c r="AH24" i="12"/>
  <c r="AK23" i="12"/>
  <c r="AL23" i="12" s="1"/>
  <c r="AH23" i="12"/>
  <c r="AK27" i="12"/>
  <c r="AL27" i="12" s="1"/>
  <c r="AH27" i="12"/>
  <c r="L25" i="12"/>
  <c r="AO24" i="12"/>
  <c r="AS24" i="12"/>
  <c r="AS23" i="12"/>
  <c r="AO28" i="12"/>
  <c r="AS28" i="12"/>
  <c r="AQ36" i="12"/>
  <c r="AQ31" i="12"/>
  <c r="AQ24" i="12"/>
  <c r="AO27" i="12"/>
  <c r="AS27" i="12"/>
  <c r="AO32" i="12"/>
  <c r="AS32" i="12"/>
  <c r="AT28" i="12"/>
  <c r="AQ23" i="12"/>
  <c r="AQ27" i="12"/>
  <c r="O35" i="12" l="1"/>
  <c r="O101" i="12"/>
  <c r="AU101" i="12" s="1"/>
  <c r="P70" i="12"/>
  <c r="O27" i="12"/>
  <c r="AU27" i="12" s="1"/>
  <c r="P11" i="12"/>
  <c r="O58" i="12"/>
  <c r="AU58" i="12" s="1"/>
  <c r="AV74" i="12"/>
  <c r="AU53" i="12"/>
  <c r="O47" i="12"/>
  <c r="AU59" i="12"/>
  <c r="O74" i="12"/>
  <c r="AU74" i="12" s="1"/>
  <c r="AU30" i="12"/>
  <c r="AV59" i="12"/>
  <c r="P42" i="12"/>
  <c r="AV42" i="12" s="1"/>
  <c r="AV47" i="12"/>
  <c r="P51" i="12"/>
  <c r="O49" i="12"/>
  <c r="AU49" i="12" s="1"/>
  <c r="P40" i="12"/>
  <c r="AV40" i="12" s="1"/>
  <c r="P43" i="12"/>
  <c r="AV43" i="12" s="1"/>
  <c r="P31" i="12"/>
  <c r="AV31" i="12" s="1"/>
  <c r="P50" i="12"/>
  <c r="AV50" i="12" s="1"/>
  <c r="O96" i="12"/>
  <c r="AU96" i="12" s="1"/>
  <c r="P65" i="12"/>
  <c r="O83" i="12"/>
  <c r="AU83" i="12" s="1"/>
  <c r="AU39" i="12"/>
  <c r="P82" i="12"/>
  <c r="P66" i="12"/>
  <c r="AV56" i="12"/>
  <c r="AU47" i="12"/>
  <c r="P48" i="12"/>
  <c r="AV48" i="12" s="1"/>
  <c r="AV105" i="12"/>
  <c r="O76" i="12"/>
  <c r="AU76" i="12" s="1"/>
  <c r="AP124" i="12"/>
  <c r="AU86" i="12"/>
  <c r="P39" i="12"/>
  <c r="AV39" i="12" s="1"/>
  <c r="P110" i="12"/>
  <c r="AV110" i="12" s="1"/>
  <c r="P20" i="12"/>
  <c r="AV20" i="12" s="1"/>
  <c r="O55" i="12"/>
  <c r="AU55" i="12" s="1"/>
  <c r="AU122" i="12"/>
  <c r="P46" i="12"/>
  <c r="AV46" i="12" s="1"/>
  <c r="O21" i="12"/>
  <c r="AU21" i="12" s="1"/>
  <c r="AH78" i="12"/>
  <c r="P53" i="12"/>
  <c r="AV53" i="12" s="1"/>
  <c r="O106" i="12"/>
  <c r="AU106" i="12" s="1"/>
  <c r="AS113" i="12"/>
  <c r="AV104" i="12"/>
  <c r="P19" i="12"/>
  <c r="AV19" i="12" s="1"/>
  <c r="O16" i="12"/>
  <c r="AU16" i="12" s="1"/>
  <c r="O54" i="12"/>
  <c r="AU54" i="12" s="1"/>
  <c r="D20" i="13"/>
  <c r="O52" i="12"/>
  <c r="AU52" i="12" s="1"/>
  <c r="P99" i="12"/>
  <c r="O99" i="12"/>
  <c r="AU99" i="12" s="1"/>
  <c r="AO35" i="12"/>
  <c r="P63" i="12"/>
  <c r="AV63" i="12" s="1"/>
  <c r="P17" i="12"/>
  <c r="AV17" i="12" s="1"/>
  <c r="P18" i="12"/>
  <c r="AV18" i="12" s="1"/>
  <c r="AV45" i="12"/>
  <c r="O38" i="12"/>
  <c r="P10" i="12"/>
  <c r="AV10" i="12" s="1"/>
  <c r="AV122" i="12"/>
  <c r="AT76" i="12"/>
  <c r="AV12" i="12"/>
  <c r="O13" i="12"/>
  <c r="AU13" i="12" s="1"/>
  <c r="AP106" i="12"/>
  <c r="AK78" i="12"/>
  <c r="AL78" i="12" s="1"/>
  <c r="O81" i="12"/>
  <c r="AU81" i="12" s="1"/>
  <c r="O88" i="12"/>
  <c r="AU88" i="12" s="1"/>
  <c r="AV101" i="12"/>
  <c r="O92" i="12"/>
  <c r="AU92" i="12" s="1"/>
  <c r="AU10" i="12"/>
  <c r="AV13" i="12"/>
  <c r="AV107" i="12"/>
  <c r="AU75" i="12"/>
  <c r="AV58" i="12"/>
  <c r="AV89" i="12"/>
  <c r="AU46" i="12"/>
  <c r="O89" i="12"/>
  <c r="AU89" i="12" s="1"/>
  <c r="P67" i="12"/>
  <c r="AV67" i="12" s="1"/>
  <c r="AU34" i="12"/>
  <c r="P73" i="12"/>
  <c r="AV73" i="12" s="1"/>
  <c r="AH102" i="12"/>
  <c r="AU18" i="12"/>
  <c r="P124" i="12"/>
  <c r="AK38" i="12"/>
  <c r="AL38" i="12" s="1"/>
  <c r="AV38" i="12" s="1"/>
  <c r="AU97" i="12"/>
  <c r="AU121" i="12"/>
  <c r="AK102" i="12"/>
  <c r="AL102" i="12" s="1"/>
  <c r="P113" i="12"/>
  <c r="AV113" i="12" s="1"/>
  <c r="O113" i="12"/>
  <c r="AU113" i="12" s="1"/>
  <c r="AT123" i="12"/>
  <c r="AV57" i="12"/>
  <c r="AV123" i="12"/>
  <c r="AV21" i="12"/>
  <c r="AS114" i="12"/>
  <c r="P90" i="12"/>
  <c r="AV90" i="12" s="1"/>
  <c r="P87" i="12"/>
  <c r="P41" i="12"/>
  <c r="AV41" i="12" s="1"/>
  <c r="AU57" i="12"/>
  <c r="AU26" i="12"/>
  <c r="AV52" i="12"/>
  <c r="O28" i="12"/>
  <c r="AU28" i="12" s="1"/>
  <c r="O14" i="12"/>
  <c r="AU14" i="12" s="1"/>
  <c r="AV109" i="12"/>
  <c r="AU42" i="12"/>
  <c r="P37" i="12"/>
  <c r="AV37" i="12" s="1"/>
  <c r="P34" i="12"/>
  <c r="AV34" i="12" s="1"/>
  <c r="P26" i="12"/>
  <c r="AV26" i="12" s="1"/>
  <c r="O12" i="12"/>
  <c r="AU12" i="12" s="1"/>
  <c r="P29" i="12"/>
  <c r="AV29" i="12" s="1"/>
  <c r="P30" i="12"/>
  <c r="AV30" i="12" s="1"/>
  <c r="P86" i="12"/>
  <c r="AV86" i="12" s="1"/>
  <c r="AU107" i="12"/>
  <c r="P112" i="12"/>
  <c r="AV112" i="12" s="1"/>
  <c r="O32" i="12"/>
  <c r="AU32" i="12" s="1"/>
  <c r="P24" i="12"/>
  <c r="AV24" i="12" s="1"/>
  <c r="P64" i="12"/>
  <c r="AV64" i="12" s="1"/>
  <c r="AU61" i="12"/>
  <c r="AU84" i="12"/>
  <c r="AV106" i="12"/>
  <c r="P61" i="12"/>
  <c r="AV61" i="12" s="1"/>
  <c r="P114" i="12"/>
  <c r="AV114" i="12" s="1"/>
  <c r="P118" i="12"/>
  <c r="AV118" i="12" s="1"/>
  <c r="AU40" i="12"/>
  <c r="AU41" i="12"/>
  <c r="AU45" i="12"/>
  <c r="P84" i="12"/>
  <c r="AV84" i="12" s="1"/>
  <c r="O60" i="12"/>
  <c r="AU60" i="12" s="1"/>
  <c r="AO44" i="12"/>
  <c r="AU62" i="12"/>
  <c r="AV54" i="12"/>
  <c r="AV96" i="12"/>
  <c r="AU50" i="12"/>
  <c r="AU48" i="12"/>
  <c r="O56" i="12"/>
  <c r="AU56" i="12" s="1"/>
  <c r="AS54" i="12"/>
  <c r="P68" i="12"/>
  <c r="AU109" i="12"/>
  <c r="AT109" i="12"/>
  <c r="AU104" i="12"/>
  <c r="P116" i="12"/>
  <c r="AV116" i="12" s="1"/>
  <c r="O116" i="12"/>
  <c r="AU116" i="12" s="1"/>
  <c r="AU110" i="12"/>
  <c r="P111" i="12"/>
  <c r="AV111" i="12" s="1"/>
  <c r="P117" i="12"/>
  <c r="AV117" i="12" s="1"/>
  <c r="AU112" i="12"/>
  <c r="P115" i="12"/>
  <c r="AV115" i="12" s="1"/>
  <c r="O115" i="12"/>
  <c r="AU115" i="12" s="1"/>
  <c r="AQ54" i="12"/>
  <c r="AH54" i="12"/>
  <c r="AT66" i="12"/>
  <c r="AK66" i="12"/>
  <c r="AU66" i="12" s="1"/>
  <c r="AU67" i="12"/>
  <c r="AV72" i="12"/>
  <c r="AV71" i="12"/>
  <c r="P69" i="12"/>
  <c r="AV69" i="12" s="1"/>
  <c r="O69" i="12"/>
  <c r="AU69" i="12" s="1"/>
  <c r="AU72" i="12"/>
  <c r="AU123" i="12"/>
  <c r="AV49" i="12"/>
  <c r="AS65" i="12"/>
  <c r="AU29" i="12"/>
  <c r="AV94" i="12"/>
  <c r="P62" i="12"/>
  <c r="AV62" i="12" s="1"/>
  <c r="AV80" i="12"/>
  <c r="AU80" i="12"/>
  <c r="AU94" i="12"/>
  <c r="O71" i="12"/>
  <c r="AU71" i="12" s="1"/>
  <c r="AV92" i="12"/>
  <c r="AR66" i="12"/>
  <c r="AS38" i="12"/>
  <c r="AH38" i="12"/>
  <c r="AV120" i="12"/>
  <c r="AK82" i="12"/>
  <c r="AL82" i="12" s="1"/>
  <c r="AV22" i="12"/>
  <c r="AU43" i="12"/>
  <c r="AU105" i="12"/>
  <c r="AV88" i="12"/>
  <c r="AU120" i="12"/>
  <c r="O44" i="12"/>
  <c r="AU44" i="12" s="1"/>
  <c r="P44" i="12"/>
  <c r="AV44" i="12" s="1"/>
  <c r="AH65" i="12"/>
  <c r="AK65" i="12"/>
  <c r="AL65" i="12" s="1"/>
  <c r="AU63" i="12"/>
  <c r="AV60" i="12"/>
  <c r="X2" i="12"/>
  <c r="L108" i="12"/>
  <c r="Z2" i="12"/>
  <c r="AP99" i="12"/>
  <c r="AT99" i="12"/>
  <c r="AQ82" i="12"/>
  <c r="AH82" i="12"/>
  <c r="AU111" i="12"/>
  <c r="AU73" i="12"/>
  <c r="AV51" i="12"/>
  <c r="AU37" i="12"/>
  <c r="AU19" i="12"/>
  <c r="AU51" i="12"/>
  <c r="AV75" i="12"/>
  <c r="AV121" i="12"/>
  <c r="P103" i="12"/>
  <c r="AV103" i="12" s="1"/>
  <c r="O103" i="12"/>
  <c r="AU103" i="12" s="1"/>
  <c r="AP101" i="12"/>
  <c r="AT101" i="12"/>
  <c r="AL93" i="12"/>
  <c r="AV93" i="12" s="1"/>
  <c r="AU93" i="12"/>
  <c r="AL81" i="12"/>
  <c r="AV81" i="12" s="1"/>
  <c r="AP77" i="12"/>
  <c r="AT77" i="12"/>
  <c r="O79" i="12"/>
  <c r="AU79" i="12" s="1"/>
  <c r="P79" i="12"/>
  <c r="AV79" i="12" s="1"/>
  <c r="AL68" i="12"/>
  <c r="AU68" i="12"/>
  <c r="O77" i="12"/>
  <c r="AU77" i="12" s="1"/>
  <c r="P77" i="12"/>
  <c r="AV77" i="12" s="1"/>
  <c r="AO79" i="12"/>
  <c r="AS79" i="12"/>
  <c r="AU17" i="12"/>
  <c r="AT103" i="12"/>
  <c r="AP103" i="12"/>
  <c r="AP79" i="12"/>
  <c r="AT79" i="12"/>
  <c r="AL85" i="12"/>
  <c r="AV85" i="12" s="1"/>
  <c r="AU85" i="12"/>
  <c r="AV28" i="12"/>
  <c r="AP100" i="12"/>
  <c r="AT100" i="12"/>
  <c r="AL70" i="12"/>
  <c r="AU70" i="12"/>
  <c r="O98" i="12"/>
  <c r="AU98" i="12" s="1"/>
  <c r="P98" i="12"/>
  <c r="AV98" i="12" s="1"/>
  <c r="AL124" i="12"/>
  <c r="AU124" i="12"/>
  <c r="AU22" i="12"/>
  <c r="AV14" i="12"/>
  <c r="D14" i="13"/>
  <c r="W2" i="12"/>
  <c r="AU119" i="12"/>
  <c r="AL99" i="12"/>
  <c r="AP78" i="12"/>
  <c r="AT78" i="12"/>
  <c r="AP98" i="12"/>
  <c r="AT98" i="12"/>
  <c r="AL87" i="12"/>
  <c r="AU87" i="12"/>
  <c r="D17" i="13"/>
  <c r="AU118" i="12"/>
  <c r="AP102" i="12"/>
  <c r="AT102" i="12"/>
  <c r="AV32" i="12"/>
  <c r="AU35" i="12"/>
  <c r="AL95" i="12"/>
  <c r="AV95" i="12" s="1"/>
  <c r="AU95" i="12"/>
  <c r="AO78" i="12"/>
  <c r="AS78" i="12"/>
  <c r="AL91" i="12"/>
  <c r="AV91" i="12" s="1"/>
  <c r="AU91" i="12"/>
  <c r="O102" i="12"/>
  <c r="P102" i="12"/>
  <c r="O78" i="12"/>
  <c r="P78" i="12"/>
  <c r="O100" i="12"/>
  <c r="AU100" i="12" s="1"/>
  <c r="P100" i="12"/>
  <c r="AV100" i="12" s="1"/>
  <c r="AL76" i="12"/>
  <c r="AV76" i="12" s="1"/>
  <c r="AU90" i="12"/>
  <c r="AU114" i="12"/>
  <c r="AO102" i="12"/>
  <c r="AS102" i="12"/>
  <c r="AL83" i="12"/>
  <c r="AV83" i="12" s="1"/>
  <c r="P8" i="12"/>
  <c r="O8" i="12"/>
  <c r="AU11" i="12"/>
  <c r="AS8" i="12"/>
  <c r="AO8" i="12"/>
  <c r="O9" i="12"/>
  <c r="P9" i="12"/>
  <c r="AS15" i="12"/>
  <c r="AO15" i="12"/>
  <c r="AV16" i="12"/>
  <c r="AV11" i="12"/>
  <c r="AT9" i="12"/>
  <c r="P15" i="12"/>
  <c r="AV15" i="12" s="1"/>
  <c r="O15" i="12"/>
  <c r="AU15" i="12" s="1"/>
  <c r="AK9" i="12"/>
  <c r="AL9" i="12" s="1"/>
  <c r="AR9" i="12"/>
  <c r="AK8" i="12"/>
  <c r="AL8" i="12" s="1"/>
  <c r="AH8" i="12"/>
  <c r="AU20" i="12"/>
  <c r="O23" i="12"/>
  <c r="AU23" i="12" s="1"/>
  <c r="P23" i="12"/>
  <c r="AV23" i="12" s="1"/>
  <c r="AU24" i="12"/>
  <c r="AP25" i="12"/>
  <c r="AT25" i="12"/>
  <c r="AV27" i="12"/>
  <c r="AU31" i="12"/>
  <c r="O25" i="12"/>
  <c r="AU25" i="12" s="1"/>
  <c r="P25" i="12"/>
  <c r="AV25" i="12" s="1"/>
  <c r="AP33" i="12"/>
  <c r="AT33" i="12"/>
  <c r="AU36" i="12"/>
  <c r="AP23" i="12"/>
  <c r="AT23" i="12"/>
  <c r="AV35" i="12"/>
  <c r="O33" i="12"/>
  <c r="AU33" i="12" s="1"/>
  <c r="P33" i="12"/>
  <c r="AV33" i="12" s="1"/>
  <c r="AV36" i="12"/>
  <c r="AV70" i="12" l="1"/>
  <c r="AV65" i="12"/>
  <c r="AV82" i="12"/>
  <c r="AV87" i="12"/>
  <c r="AV68" i="12"/>
  <c r="AV99" i="12"/>
  <c r="AV78" i="12"/>
  <c r="AU78" i="12"/>
  <c r="AV124" i="12"/>
  <c r="AU38" i="12"/>
  <c r="AV102" i="12"/>
  <c r="AU102" i="12"/>
  <c r="D18" i="13"/>
  <c r="D21" i="13" s="1"/>
  <c r="AL66" i="12"/>
  <c r="AV66" i="12" s="1"/>
  <c r="AU82" i="12"/>
  <c r="Z1" i="12"/>
  <c r="AA2" i="12" s="1"/>
  <c r="AT108" i="12"/>
  <c r="AP108" i="12"/>
  <c r="AU65" i="12"/>
  <c r="O108" i="12"/>
  <c r="AU108" i="12" s="1"/>
  <c r="P108" i="12"/>
  <c r="AV108" i="12" s="1"/>
  <c r="AU9" i="12"/>
  <c r="AV9" i="12"/>
  <c r="AU8" i="12"/>
  <c r="AV8" i="12"/>
  <c r="AU2" i="12" l="1"/>
</calcChain>
</file>

<file path=xl/sharedStrings.xml><?xml version="1.0" encoding="utf-8"?>
<sst xmlns="http://schemas.openxmlformats.org/spreadsheetml/2006/main" count="710" uniqueCount="79">
  <si>
    <t>NOMBRE</t>
  </si>
  <si>
    <t>INICIO</t>
  </si>
  <si>
    <t>TERMINO</t>
  </si>
  <si>
    <t>Quillota 220</t>
  </si>
  <si>
    <t>Diego de Almagro 220</t>
  </si>
  <si>
    <t>EMELAT</t>
  </si>
  <si>
    <t>Cardones 220</t>
  </si>
  <si>
    <t>Maitencillo 220</t>
  </si>
  <si>
    <t>Ancoa 220</t>
  </si>
  <si>
    <t>Charrua 220</t>
  </si>
  <si>
    <t>Temuco 220</t>
  </si>
  <si>
    <t>Valdivia 220</t>
  </si>
  <si>
    <t>CODINER</t>
  </si>
  <si>
    <t>COOPELAN</t>
  </si>
  <si>
    <t>Barro Blanco 220</t>
  </si>
  <si>
    <t>Puerto Montt 220</t>
  </si>
  <si>
    <t>FRONTEL</t>
  </si>
  <si>
    <t>SAESA</t>
  </si>
  <si>
    <t>PUNTO DE</t>
  </si>
  <si>
    <t>TENSION</t>
  </si>
  <si>
    <t>LICITACIÓN (3)</t>
  </si>
  <si>
    <t>BLOQUE</t>
  </si>
  <si>
    <t>FECHAS CONTRATO</t>
  </si>
  <si>
    <t>NOMBRE S/E</t>
  </si>
  <si>
    <t>PRECIO POTENCIA</t>
  </si>
  <si>
    <t>PRECIO ENERGÍA</t>
  </si>
  <si>
    <t>POTENCIA</t>
  </si>
  <si>
    <t>ENERGIA</t>
  </si>
  <si>
    <t>COMPRA</t>
  </si>
  <si>
    <t>PRECIO MEDIO</t>
  </si>
  <si>
    <t>EMPRESA DISTRIBUIDORA (2)</t>
  </si>
  <si>
    <t>EMPRESA SUMINISTRADORA (2)</t>
  </si>
  <si>
    <t>SUMINISTRO (2)</t>
  </si>
  <si>
    <t>[kV]</t>
  </si>
  <si>
    <t>DE SUMINISTRO (4)</t>
  </si>
  <si>
    <t>TRONCAL (5)</t>
  </si>
  <si>
    <t>[$/kW/mes]</t>
  </si>
  <si>
    <t>[$/kWh]</t>
  </si>
  <si>
    <t>[MW] (6)</t>
  </si>
  <si>
    <t>[MWh]</t>
  </si>
  <si>
    <t>[M$] *</t>
  </si>
  <si>
    <t>[$/kWh] **</t>
  </si>
  <si>
    <t>Itahue 220</t>
  </si>
  <si>
    <t>VENTAS A EMPRESAS DISTRIBUIDORAS A PRECIO DE NUDO DE LARGO PLAZO</t>
  </si>
  <si>
    <t>Tabla N°3: VENTAS POR BARRAS TRONCALES, BLOQUES Y LICITACIÓN (1)</t>
  </si>
  <si>
    <t>Ventas a PNLP a empresas distribuidoras.</t>
  </si>
  <si>
    <t>Lagunillas 220</t>
  </si>
  <si>
    <t>Los Vilos 220</t>
  </si>
  <si>
    <t>Nogales 220</t>
  </si>
  <si>
    <t>AELA GENERACIÓN S.A.</t>
  </si>
  <si>
    <t>Pan de Azucar 220</t>
  </si>
  <si>
    <t>Hualpen 220</t>
  </si>
  <si>
    <t>2015/02</t>
  </si>
  <si>
    <t xml:space="preserve">Potencia </t>
  </si>
  <si>
    <t>Energía</t>
  </si>
  <si>
    <t>Reactivos</t>
  </si>
  <si>
    <t>Información Enviada</t>
  </si>
  <si>
    <t>Reporte a CNE</t>
  </si>
  <si>
    <t>Distribuidora</t>
  </si>
  <si>
    <t>Conafe</t>
  </si>
  <si>
    <t>Cooprel</t>
  </si>
  <si>
    <t>Copelec</t>
  </si>
  <si>
    <t>Crell</t>
  </si>
  <si>
    <t>Elecda SIC</t>
  </si>
  <si>
    <t>Luz Osorno</t>
  </si>
  <si>
    <t>Los Ciruelos 220</t>
  </si>
  <si>
    <t>Luzlinares</t>
  </si>
  <si>
    <t>Luzparral</t>
  </si>
  <si>
    <t>BS4A</t>
  </si>
  <si>
    <t>BS4B</t>
  </si>
  <si>
    <t>BS4C</t>
  </si>
  <si>
    <t>Suma</t>
  </si>
  <si>
    <t>Total</t>
  </si>
  <si>
    <t>Enviado</t>
  </si>
  <si>
    <t>Facturación esperada</t>
  </si>
  <si>
    <t>Diferencias</t>
  </si>
  <si>
    <t>Reliquidaciones</t>
  </si>
  <si>
    <t>Proceso</t>
  </si>
  <si>
    <t>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</si>
</sst>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#,##0.000"/>
    <numFmt numFmtId="165" formatCode="_-* #,##0_-;\-* #,##0_-;_-* &quot;-&quot;??_-;_-@_-"/>
    <numFmt numFmtId="166" formatCode="#,##0.0"/>
    <numFmt numFmtId="167" formatCode="_-* #,##0.000_-;\-* #,##0.000_-;_-* &quot;-&quot;??_-;_-@_-"/>
    <numFmt numFmtId="168" formatCode="_-* #,##0.0_-;\-* #,##0.0_-;_-* &quot;-&quot;??_-;_-@_-"/>
    <numFmt numFmtId="169" formatCode="#,##0.000000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43" fontId="7" fillId="0" borderId="0" applyFont="0" applyFill="0" applyBorder="0" applyAlignment="0" applyProtection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0" xfId="0" applyFont="1" applyFill="1"/>
    <xf numFmtId="0" fontId="5" fillId="0" borderId="7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right"/>
    </xf>
    <xf numFmtId="166" fontId="4" fillId="0" borderId="7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Continuous"/>
    </xf>
    <xf numFmtId="0" fontId="3" fillId="0" borderId="2" xfId="0" applyFont="1" applyFill="1" applyBorder="1" applyAlignment="1">
      <alignment horizontal="centerContinuous"/>
    </xf>
    <xf numFmtId="167" fontId="4" fillId="0" borderId="7" xfId="2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4" fontId="4" fillId="0" borderId="7" xfId="0" applyNumberFormat="1" applyFont="1" applyFill="1" applyBorder="1" applyAlignment="1">
      <alignment horizontal="center"/>
    </xf>
    <xf numFmtId="4" fontId="4" fillId="0" borderId="7" xfId="0" applyNumberFormat="1" applyFont="1" applyFill="1" applyBorder="1" applyAlignment="1">
      <alignment horizontal="center"/>
    </xf>
    <xf numFmtId="43" fontId="4" fillId="0" borderId="7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165" fontId="5" fillId="0" borderId="8" xfId="2" applyNumberFormat="1" applyFont="1" applyBorder="1"/>
    <xf numFmtId="0" fontId="6" fillId="0" borderId="2" xfId="0" applyFont="1" applyBorder="1"/>
    <xf numFmtId="165" fontId="5" fillId="0" borderId="2" xfId="2" applyNumberFormat="1" applyFont="1" applyBorder="1"/>
    <xf numFmtId="165" fontId="0" fillId="0" borderId="0" xfId="0" applyNumberFormat="1"/>
    <xf numFmtId="164" fontId="4" fillId="0" borderId="0" xfId="0" applyNumberFormat="1" applyFont="1" applyFill="1"/>
    <xf numFmtId="0" fontId="3" fillId="0" borderId="0" xfId="0" applyFont="1" applyFill="1"/>
    <xf numFmtId="166" fontId="4" fillId="0" borderId="0" xfId="0" applyNumberFormat="1" applyFont="1" applyFill="1"/>
    <xf numFmtId="4" fontId="4" fillId="0" borderId="0" xfId="0" applyNumberFormat="1" applyFont="1" applyFill="1"/>
    <xf numFmtId="17" fontId="3" fillId="0" borderId="1" xfId="0" applyNumberFormat="1" applyFont="1" applyFill="1" applyBorder="1" applyAlignment="1">
      <alignment horizontal="centerContinuous"/>
    </xf>
    <xf numFmtId="0" fontId="3" fillId="0" borderId="1" xfId="0" applyFont="1" applyFill="1" applyBorder="1" applyAlignment="1">
      <alignment horizontal="centerContinuous"/>
    </xf>
    <xf numFmtId="168" fontId="4" fillId="0" borderId="7" xfId="2" applyNumberFormat="1" applyFont="1" applyFill="1" applyBorder="1" applyAlignment="1">
      <alignment horizontal="center"/>
    </xf>
    <xf numFmtId="168" fontId="4" fillId="0" borderId="7" xfId="0" applyNumberFormat="1" applyFont="1" applyFill="1" applyBorder="1" applyAlignment="1">
      <alignment horizontal="center"/>
    </xf>
    <xf numFmtId="168" fontId="4" fillId="0" borderId="0" xfId="2" applyNumberFormat="1" applyFont="1" applyFill="1" applyAlignment="1">
      <alignment horizontal="center"/>
    </xf>
    <xf numFmtId="169" fontId="4" fillId="0" borderId="7" xfId="0" applyNumberFormat="1" applyFont="1" applyFill="1" applyBorder="1" applyAlignment="1">
      <alignment horizontal="right"/>
    </xf>
    <xf numFmtId="166" fontId="4" fillId="2" borderId="7" xfId="0" applyNumberFormat="1" applyFont="1" applyFill="1" applyBorder="1" applyAlignment="1">
      <alignment horizontal="right"/>
    </xf>
  </cellXfs>
  <cellStyles count="7">
    <cellStyle name="A3 297 x 420 mm" xfId="1"/>
    <cellStyle name="Comma" xfId="2" builtinId="3"/>
    <cellStyle name="Comma 2" xfId="5"/>
    <cellStyle name="Millares 10" xfId="6"/>
    <cellStyle name="Normal" xfId="0" builtinId="0"/>
    <cellStyle name="Normal 2" xfId="3"/>
    <cellStyle name="Normal 3" xfId="4"/>
  </cellStyles>
  <dxfs count="12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12.%20Precios/2017/09_sep/Estimaci&#243;n%20Dda%20y%20precios%20Sep17_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7.%20Grupo%20CGE/3.%20Elecda/2017/09_sep/v1/2017-10-11%20Informe_facturacion_EMEL-SIC_09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7.%20Grupo%20CGE/2.%20Conafe/2017/09_sep/v1/2017-10-11%20Informe_facturacion_CONAFE_09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4.%20Grupo%20SAESA/2017/09_sep/1.%20v1/FACTAELASAESSEP1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6.%20Cooperativas/1.%20Codiner/2017/09_sep/Prorratas_precios_valor%20factura_%200920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4.%20Grupo%20SAESA/2017/09_sep/1.%20v1/FACTAELAFRONSEP1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5.%20Grupo%20Chilquinta/2017/09_sep/FC_Sep17_12-10-201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4.%20Grupo%20SAESA/2017/09_sep/1.%20v1/FACTAELALUZOSEP1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6.%20Cooperativas/4.%20Crell/2017/09_sep/1709-CRE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"/>
      <sheetName val="Estimacion"/>
      <sheetName val="Proyeccion Energia"/>
      <sheetName val="PCompra"/>
      <sheetName val="Pnudo Abril17"/>
      <sheetName val="CPI"/>
    </sheetNames>
    <sheetDataSet>
      <sheetData sheetId="0"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1">
          <cell r="B11" t="str">
            <v>Punto Compra</v>
          </cell>
          <cell r="C11" t="str">
            <v>Fmodulacion E</v>
          </cell>
          <cell r="D11" t="str">
            <v>Fmodulacion P</v>
          </cell>
          <cell r="E11" t="str">
            <v>Energia [US$/MWh]</v>
          </cell>
          <cell r="F11" t="str">
            <v>Potencia [US$/MWh]</v>
          </cell>
          <cell r="G11" t="str">
            <v>Energia [$/kWh]</v>
          </cell>
          <cell r="H11" t="str">
            <v>Potencia [$/kWh]</v>
          </cell>
        </row>
        <row r="12">
          <cell r="B12" t="str">
            <v>Diego de Almagro 220</v>
          </cell>
          <cell r="C12">
            <v>0.88490000000000002</v>
          </cell>
          <cell r="D12">
            <v>1.0059</v>
          </cell>
          <cell r="E12">
            <v>71.528999999999996</v>
          </cell>
          <cell r="F12">
            <v>8.5686999999999998</v>
          </cell>
          <cell r="G12">
            <v>47.295000000000002</v>
          </cell>
          <cell r="H12">
            <v>5665.6243999999997</v>
          </cell>
        </row>
        <row r="13">
          <cell r="B13" t="str">
            <v>Cardones 220</v>
          </cell>
          <cell r="C13">
            <v>0.89119999999999999</v>
          </cell>
          <cell r="D13">
            <v>1.0482</v>
          </cell>
          <cell r="E13">
            <v>72.037999999999997</v>
          </cell>
          <cell r="F13">
            <v>8.9291</v>
          </cell>
          <cell r="G13">
            <v>47.631999999999998</v>
          </cell>
          <cell r="H13">
            <v>5903.9209000000001</v>
          </cell>
        </row>
        <row r="14">
          <cell r="B14" t="str">
            <v>Maitencillo 220</v>
          </cell>
          <cell r="C14">
            <v>0.86799999999999999</v>
          </cell>
          <cell r="D14">
            <v>0.99929999999999997</v>
          </cell>
          <cell r="E14">
            <v>70.162999999999997</v>
          </cell>
          <cell r="F14">
            <v>8.5124999999999993</v>
          </cell>
          <cell r="G14">
            <v>46.392000000000003</v>
          </cell>
          <cell r="H14">
            <v>5628.4650000000001</v>
          </cell>
        </row>
        <row r="15">
          <cell r="B15" t="str">
            <v>Pan de Azucar 220</v>
          </cell>
          <cell r="C15">
            <v>0.99719999999999998</v>
          </cell>
          <cell r="D15">
            <v>0.98319999999999996</v>
          </cell>
          <cell r="E15">
            <v>80.605999999999995</v>
          </cell>
          <cell r="F15">
            <v>8.3754000000000008</v>
          </cell>
          <cell r="G15">
            <v>53.296999999999997</v>
          </cell>
          <cell r="H15">
            <v>5537.8145000000004</v>
          </cell>
        </row>
        <row r="16">
          <cell r="B16" t="str">
            <v>Nogales 220</v>
          </cell>
          <cell r="C16">
            <v>1.0065</v>
          </cell>
          <cell r="D16">
            <v>1.0007999999999999</v>
          </cell>
          <cell r="E16">
            <v>81.358000000000004</v>
          </cell>
          <cell r="F16">
            <v>8.5252999999999997</v>
          </cell>
          <cell r="G16">
            <v>53.793999999999997</v>
          </cell>
          <cell r="H16">
            <v>5636.9283999999998</v>
          </cell>
        </row>
        <row r="17">
          <cell r="B17" t="str">
            <v>Quillota 220</v>
          </cell>
          <cell r="C17">
            <v>1.0222</v>
          </cell>
          <cell r="D17">
            <v>0.99850000000000005</v>
          </cell>
          <cell r="E17">
            <v>82.626999999999995</v>
          </cell>
          <cell r="F17">
            <v>8.5056999999999992</v>
          </cell>
          <cell r="G17">
            <v>54.633000000000003</v>
          </cell>
          <cell r="H17">
            <v>5623.9687999999996</v>
          </cell>
        </row>
        <row r="18">
          <cell r="B18" t="str">
            <v>Los Vilos 220</v>
          </cell>
          <cell r="C18">
            <v>1.0297000000000001</v>
          </cell>
          <cell r="D18">
            <v>1.0121</v>
          </cell>
          <cell r="E18">
            <v>83.233000000000004</v>
          </cell>
          <cell r="F18">
            <v>8.6216000000000008</v>
          </cell>
          <cell r="G18">
            <v>55.033999999999999</v>
          </cell>
          <cell r="H18">
            <v>5700.6018999999997</v>
          </cell>
        </row>
        <row r="19">
          <cell r="B19" t="str">
            <v>Charrua 220</v>
          </cell>
          <cell r="C19">
            <v>0.95189999999999997</v>
          </cell>
          <cell r="D19">
            <v>0.93789999999999996</v>
          </cell>
          <cell r="E19">
            <v>76.944999999999993</v>
          </cell>
          <cell r="F19">
            <v>7.9894999999999996</v>
          </cell>
          <cell r="G19">
            <v>50.875999999999998</v>
          </cell>
          <cell r="H19">
            <v>5282.6574000000001</v>
          </cell>
        </row>
        <row r="20">
          <cell r="B20" t="str">
            <v>Temuco 220</v>
          </cell>
          <cell r="C20">
            <v>0.97760000000000002</v>
          </cell>
          <cell r="D20">
            <v>0.96060000000000001</v>
          </cell>
          <cell r="E20">
            <v>79.022000000000006</v>
          </cell>
          <cell r="F20">
            <v>8.1829000000000001</v>
          </cell>
          <cell r="G20">
            <v>52.249000000000002</v>
          </cell>
          <cell r="H20">
            <v>5410.5334999999995</v>
          </cell>
        </row>
        <row r="21">
          <cell r="B21" t="str">
            <v>Hualpen 220</v>
          </cell>
          <cell r="C21">
            <v>0.9415</v>
          </cell>
          <cell r="D21">
            <v>0.94410000000000005</v>
          </cell>
          <cell r="E21">
            <v>76.103999999999999</v>
          </cell>
          <cell r="F21">
            <v>8.0422999999999991</v>
          </cell>
          <cell r="G21">
            <v>50.32</v>
          </cell>
          <cell r="H21">
            <v>5317.5688</v>
          </cell>
        </row>
        <row r="22">
          <cell r="B22" t="str">
            <v>Lagunillas 220</v>
          </cell>
          <cell r="C22">
            <v>0.93669999999999998</v>
          </cell>
          <cell r="D22">
            <v>0.94889999999999997</v>
          </cell>
          <cell r="E22">
            <v>75.715999999999994</v>
          </cell>
          <cell r="F22">
            <v>8.0831999999999997</v>
          </cell>
          <cell r="G22">
            <v>50.063000000000002</v>
          </cell>
          <cell r="H22">
            <v>5344.6117999999997</v>
          </cell>
        </row>
        <row r="23">
          <cell r="B23" t="str">
            <v>Puerto Montt 220</v>
          </cell>
          <cell r="C23">
            <v>1.1465000000000001</v>
          </cell>
          <cell r="D23">
            <v>1.0512999999999999</v>
          </cell>
          <cell r="E23">
            <v>92.674999999999997</v>
          </cell>
          <cell r="F23">
            <v>8.9555000000000007</v>
          </cell>
          <cell r="G23">
            <v>61.277000000000001</v>
          </cell>
          <cell r="H23">
            <v>5921.3765999999996</v>
          </cell>
        </row>
        <row r="24">
          <cell r="B24" t="str">
            <v>Valdivia 220</v>
          </cell>
          <cell r="C24">
            <v>1.1282000000000001</v>
          </cell>
          <cell r="D24">
            <v>1.0328999999999999</v>
          </cell>
          <cell r="E24">
            <v>91.194999999999993</v>
          </cell>
          <cell r="F24">
            <v>8.7987000000000002</v>
          </cell>
          <cell r="G24">
            <v>60.298000000000002</v>
          </cell>
          <cell r="H24">
            <v>5817.7003999999997</v>
          </cell>
        </row>
        <row r="25">
          <cell r="B25" t="str">
            <v>Los Ciruelos 220</v>
          </cell>
          <cell r="C25">
            <v>1.101</v>
          </cell>
          <cell r="D25">
            <v>1.0179</v>
          </cell>
          <cell r="E25">
            <v>88.997</v>
          </cell>
          <cell r="F25">
            <v>8.6709999999999994</v>
          </cell>
          <cell r="G25">
            <v>58.844999999999999</v>
          </cell>
          <cell r="H25">
            <v>5733.2651999999998</v>
          </cell>
        </row>
        <row r="26">
          <cell r="B26" t="str">
            <v>Barro Blanco 220</v>
          </cell>
          <cell r="C26">
            <v>1.1400999999999999</v>
          </cell>
          <cell r="D26">
            <v>1.0358000000000001</v>
          </cell>
          <cell r="E26">
            <v>92.156999999999996</v>
          </cell>
          <cell r="F26">
            <v>8.8234999999999992</v>
          </cell>
          <cell r="G26">
            <v>60.933999999999997</v>
          </cell>
          <cell r="H26">
            <v>5834.0982000000004</v>
          </cell>
        </row>
        <row r="27">
          <cell r="B27" t="str">
            <v>Ancoa 220</v>
          </cell>
          <cell r="C27">
            <v>0.99329999999999996</v>
          </cell>
          <cell r="D27">
            <v>0.97270000000000001</v>
          </cell>
          <cell r="E27">
            <v>80.290999999999997</v>
          </cell>
          <cell r="F27">
            <v>8.2858999999999998</v>
          </cell>
          <cell r="G27">
            <v>53.088000000000001</v>
          </cell>
          <cell r="H27">
            <v>5478.6370999999999</v>
          </cell>
        </row>
        <row r="28">
          <cell r="B28" t="str">
            <v>Itahue 220</v>
          </cell>
          <cell r="C28">
            <v>1.0016</v>
          </cell>
          <cell r="D28">
            <v>0.99099999999999999</v>
          </cell>
          <cell r="E28">
            <v>80.962000000000003</v>
          </cell>
          <cell r="F28">
            <v>8.4418000000000006</v>
          </cell>
          <cell r="G28">
            <v>53.531999999999996</v>
          </cell>
          <cell r="H28">
            <v>5581.7182000000003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ACION SEP17"/>
      <sheetName val="MONTOS A FACTURAR"/>
      <sheetName val="MONTOS PENDIENTES"/>
    </sheetNames>
    <sheetDataSet>
      <sheetData sheetId="0">
        <row r="10">
          <cell r="K10">
            <v>44801</v>
          </cell>
          <cell r="R10">
            <v>2118863</v>
          </cell>
        </row>
        <row r="16">
          <cell r="R16">
            <v>2274606</v>
          </cell>
        </row>
        <row r="22">
          <cell r="R22">
            <v>2867159</v>
          </cell>
        </row>
        <row r="63">
          <cell r="R63">
            <v>5987152</v>
          </cell>
        </row>
        <row r="64">
          <cell r="R64">
            <v>589390</v>
          </cell>
        </row>
        <row r="65">
          <cell r="R65">
            <v>1374409</v>
          </cell>
        </row>
        <row r="66">
          <cell r="R66">
            <v>14763</v>
          </cell>
        </row>
        <row r="87">
          <cell r="R87">
            <v>7450836</v>
          </cell>
        </row>
        <row r="88">
          <cell r="R88">
            <v>647622</v>
          </cell>
        </row>
        <row r="89">
          <cell r="R89">
            <v>1665979</v>
          </cell>
        </row>
        <row r="90">
          <cell r="R90">
            <v>13211</v>
          </cell>
        </row>
        <row r="111">
          <cell r="R111">
            <v>6778617</v>
          </cell>
        </row>
        <row r="112">
          <cell r="R112">
            <v>736309</v>
          </cell>
        </row>
        <row r="113">
          <cell r="R113">
            <v>1942699</v>
          </cell>
        </row>
        <row r="114">
          <cell r="R114">
            <v>14303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ACION SEP17"/>
      <sheetName val="MONTOS A FACTURAR"/>
      <sheetName val="MONTOS PENDIENTES"/>
    </sheetNames>
    <sheetDataSet>
      <sheetData sheetId="0">
        <row r="20">
          <cell r="K20">
            <v>2948328</v>
          </cell>
          <cell r="R20">
            <v>162258283</v>
          </cell>
        </row>
        <row r="21">
          <cell r="R21">
            <v>14773161</v>
          </cell>
        </row>
        <row r="22">
          <cell r="R22">
            <v>4688362</v>
          </cell>
        </row>
        <row r="23">
          <cell r="R23">
            <v>383708820</v>
          </cell>
        </row>
        <row r="24">
          <cell r="R24">
            <v>160086327</v>
          </cell>
        </row>
        <row r="40">
          <cell r="R40">
            <v>218309477</v>
          </cell>
        </row>
        <row r="41">
          <cell r="R41">
            <v>16870753</v>
          </cell>
        </row>
        <row r="42">
          <cell r="R42">
            <v>6615102</v>
          </cell>
        </row>
        <row r="43">
          <cell r="R43">
            <v>492689687</v>
          </cell>
        </row>
        <row r="44">
          <cell r="R44">
            <v>220280693</v>
          </cell>
        </row>
        <row r="60">
          <cell r="R60">
            <v>203135816</v>
          </cell>
        </row>
        <row r="61">
          <cell r="R61">
            <v>25331312</v>
          </cell>
        </row>
        <row r="62">
          <cell r="R62">
            <v>7857686</v>
          </cell>
        </row>
        <row r="63">
          <cell r="R63">
            <v>534553289</v>
          </cell>
        </row>
        <row r="64">
          <cell r="R64">
            <v>254920785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ras"/>
      <sheetName val="Facturación Contratos"/>
      <sheetName val="Demanda Horario"/>
      <sheetName val="TOTAL ACTIVOS 220"/>
      <sheetName val="TOTAL ACTIVOS 23"/>
      <sheetName val="TOTAL REACTIVOS 23"/>
    </sheetNames>
    <sheetDataSet>
      <sheetData sheetId="0">
        <row r="15">
          <cell r="L15">
            <v>126450622.42844135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|PRIVATE|Custom"/>
      <sheetName val="|PRIVATE|Template"/>
      <sheetName val="|PRIVATE|Datasheets"/>
      <sheetName val="L2006 Endesa"/>
      <sheetName val="L2006 Colbún BB"/>
      <sheetName val="L2006 Colbún BV"/>
      <sheetName val="L2013-01 Endesa"/>
      <sheetName val="L2013-01 Panguipulli"/>
      <sheetName val="L2013-03 Endesa"/>
      <sheetName val="L2013-03 2 Carén 1-A"/>
      <sheetName val="L2013-03 2 ERNC-1  1-A"/>
      <sheetName val="L2013-03 2 Chungungo 1-B"/>
      <sheetName val="L2013-03 2 Carén 1-B"/>
      <sheetName val="L2013-03 2 ERNC-1  1-B"/>
      <sheetName val="L2013-03 2 El Morado 1-B"/>
      <sheetName val="L2013-03 2 SPV P4 1-B"/>
      <sheetName val="L2013-03 2 Carén 1-C"/>
      <sheetName val="L2013-03 2 ERNC-1  1-C"/>
      <sheetName val="L2013-03 2 San Juan 2A"/>
      <sheetName val="L2013-03 2 Pelumpen 2- B"/>
      <sheetName val="L2013-03 2 Santiago Solar 2-B"/>
      <sheetName val="L2013-03 2 San Juan 2-C"/>
      <sheetName val="L2013-03 2 Acciona Energia 3"/>
      <sheetName val="L2013-03-2 E-CL S.A. 3"/>
      <sheetName val="L2013_03 2 Caren S.A. 3"/>
      <sheetName val="L2013-03 2 San Juan SpA 3"/>
      <sheetName val="L2013-03 2 El Campesino 4"/>
      <sheetName val="L2013-03 2 Norvid S.A. 4"/>
      <sheetName val="L2013-03 2 Abengoa S.A. 4"/>
      <sheetName val="L2015_02 Aela Generación 4-A"/>
      <sheetName val="L2015_02 Consorcio Abengoa 4-A"/>
      <sheetName val="L2015Ibereolica Cabo Leones 4-A"/>
      <sheetName val="L2015_02 SCB II SpA 4-B"/>
      <sheetName val="L2015-02 Aela Generación 4-B"/>
      <sheetName val="L2015_02 Amunche Solar 4-B"/>
      <sheetName val="L2015_02 Aela Generación 4-C"/>
      <sheetName val="L2015_02 Consorcio Abengoa 4-C"/>
      <sheetName val="L2015_02 Ibereolica Cabo Leones"/>
      <sheetName val="PRORRATA_Precios"/>
      <sheetName val="Distribución Reactivos"/>
      <sheetName val="Don Pablo"/>
      <sheetName val="Hoja2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30">
          <cell r="C30">
            <v>17901.399576185249</v>
          </cell>
          <cell r="AC30">
            <v>8249977.341746375</v>
          </cell>
        </row>
        <row r="34">
          <cell r="AC34">
            <v>9636757.8955290653</v>
          </cell>
        </row>
        <row r="36">
          <cell r="AC36">
            <v>4424352.2421533726</v>
          </cell>
        </row>
      </sheetData>
      <sheetData sheetId="39"/>
      <sheetData sheetId="40"/>
      <sheetData sheetId="41"/>
      <sheetData sheetId="4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ras"/>
      <sheetName val="Facturación Contratos"/>
      <sheetName val="Demanda Contrato"/>
      <sheetName val="TOTAL ACTIVOS 220"/>
      <sheetName val="TOTAL ACTIVOS 23"/>
      <sheetName val="TOTAL REACTIVOS 23"/>
    </sheetNames>
    <sheetDataSet>
      <sheetData sheetId="0">
        <row r="14">
          <cell r="L14">
            <v>161800005.83245942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COMPRAS"/>
      <sheetName val="R2"/>
      <sheetName val="R"/>
      <sheetName val="EL (CHQE)"/>
      <sheetName val="EL (EDECSA)"/>
      <sheetName val="EL (LITORAL)"/>
      <sheetName val="EL (LINARES)"/>
      <sheetName val="EL (PARRAL)"/>
      <sheetName val="F"/>
      <sheetName val="PLICI_D3T"/>
      <sheetName val="PLICI_D5T"/>
      <sheetName val="ICNE"/>
      <sheetName val="POT"/>
      <sheetName val="Fp"/>
      <sheetName val="B2017"/>
      <sheetName val="CNE147"/>
      <sheetName val="CDECContratos"/>
      <sheetName val="Contactos"/>
      <sheetName val="Resumen"/>
    </sheetNames>
    <sheetDataSet>
      <sheetData sheetId="0"/>
      <sheetData sheetId="1">
        <row r="467">
          <cell r="G467">
            <v>54450.512387291034</v>
          </cell>
        </row>
        <row r="469">
          <cell r="M469">
            <v>6072756.2553506857</v>
          </cell>
        </row>
        <row r="499">
          <cell r="M499">
            <v>8355180.0471222159</v>
          </cell>
        </row>
        <row r="532">
          <cell r="M532">
            <v>4407358.263717968</v>
          </cell>
        </row>
        <row r="575">
          <cell r="M575">
            <v>685536.86026351945</v>
          </cell>
        </row>
        <row r="605">
          <cell r="M605">
            <v>1124257.7209489942</v>
          </cell>
        </row>
        <row r="638">
          <cell r="M638">
            <v>520182.61722427921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ras"/>
      <sheetName val="Facturación Contratos"/>
      <sheetName val="Demanda Contrato"/>
      <sheetName val="TOTAL ACTIVOS 220"/>
      <sheetName val="TOTAL ACTIVOS 23"/>
      <sheetName val="TOTAL REACTIVOS 23"/>
    </sheetNames>
    <sheetDataSet>
      <sheetData sheetId="0">
        <row r="12">
          <cell r="L12">
            <v>34224156.046892278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DO1"/>
      <sheetName val="PRECIOS"/>
      <sheetName val="RESULTADOS"/>
      <sheetName val="FACTORES"/>
      <sheetName val="ENERGIA15min"/>
      <sheetName val="POTHP"/>
      <sheetName val="CONTRATOS"/>
      <sheetName val="SALDO"/>
      <sheetName val="DISTCONT"/>
      <sheetName val="DISTPTOSUM"/>
      <sheetName val="PRORRATA"/>
      <sheetName val="CDEC-A"/>
      <sheetName val="CDEC-B"/>
      <sheetName val="Cdec-C"/>
      <sheetName val="CDEC-D"/>
      <sheetName val="CDECE"/>
      <sheetName val="Hoja2"/>
    </sheetNames>
    <sheetDataSet>
      <sheetData sheetId="0"/>
      <sheetData sheetId="1"/>
      <sheetData sheetId="2">
        <row r="61">
          <cell r="C61">
            <v>407.16899999999998</v>
          </cell>
        </row>
        <row r="97">
          <cell r="E97">
            <v>224635</v>
          </cell>
        </row>
        <row r="101">
          <cell r="E101">
            <v>273808</v>
          </cell>
        </row>
        <row r="103">
          <cell r="E103">
            <v>301357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BG124"/>
  <sheetViews>
    <sheetView showGridLines="0" tabSelected="1" topLeftCell="I1" zoomScale="55" zoomScaleNormal="55" workbookViewId="0">
      <selection activeCell="F130" sqref="F130"/>
    </sheetView>
  </sheetViews>
  <sheetFormatPr defaultColWidth="11.42578125" defaultRowHeight="15" x14ac:dyDescent="0.25"/>
  <cols>
    <col min="1" max="1" width="2.42578125" style="3" customWidth="1"/>
    <col min="2" max="2" width="28.28515625" style="3" customWidth="1"/>
    <col min="3" max="3" width="29" style="3" customWidth="1"/>
    <col min="4" max="4" width="26.85546875" style="3" bestFit="1" customWidth="1"/>
    <col min="5" max="5" width="8.85546875" style="3" customWidth="1"/>
    <col min="6" max="6" width="18.28515625" style="3" customWidth="1"/>
    <col min="7" max="7" width="18.140625" style="3" customWidth="1"/>
    <col min="8" max="8" width="14.5703125" style="3" customWidth="1"/>
    <col min="9" max="9" width="14.7109375" style="3" customWidth="1"/>
    <col min="10" max="10" width="18.5703125" style="3" customWidth="1"/>
    <col min="11" max="11" width="17" style="3" customWidth="1"/>
    <col min="12" max="12" width="15.85546875" style="3" customWidth="1"/>
    <col min="13" max="13" width="21.7109375" style="3" bestFit="1" customWidth="1"/>
    <col min="14" max="14" width="17.7109375" style="3" bestFit="1" customWidth="1"/>
    <col min="15" max="15" width="16" style="3" customWidth="1"/>
    <col min="16" max="16" width="14.140625" style="3" customWidth="1"/>
    <col min="17" max="18" width="11.42578125" style="3" customWidth="1"/>
    <col min="19" max="19" width="23.5703125" style="3" customWidth="1"/>
    <col min="20" max="20" width="21.7109375" style="3" customWidth="1"/>
    <col min="21" max="21" width="17.42578125" style="3" bestFit="1" customWidth="1"/>
    <col min="22" max="22" width="15.28515625" style="3" customWidth="1"/>
    <col min="23" max="24" width="16.85546875" style="3" bestFit="1" customWidth="1"/>
    <col min="25" max="26" width="18" style="3" bestFit="1" customWidth="1"/>
    <col min="27" max="27" width="18.85546875" style="3" customWidth="1"/>
    <col min="28" max="29" width="11.42578125" style="3"/>
    <col min="30" max="30" width="23.5703125" style="3" bestFit="1" customWidth="1"/>
    <col min="31" max="31" width="21.7109375" style="3" bestFit="1" customWidth="1"/>
    <col min="32" max="32" width="13.5703125" style="3" bestFit="1" customWidth="1"/>
    <col min="33" max="33" width="12" style="3" bestFit="1" customWidth="1"/>
    <col min="34" max="35" width="13.140625" style="3" bestFit="1" customWidth="1"/>
    <col min="36" max="36" width="13" style="3" bestFit="1" customWidth="1"/>
    <col min="37" max="37" width="13.140625" style="3" bestFit="1" customWidth="1"/>
    <col min="38" max="38" width="18.85546875" style="3" customWidth="1"/>
    <col min="39" max="50" width="11.42578125" style="3"/>
    <col min="51" max="51" width="23.5703125" style="3" bestFit="1" customWidth="1"/>
    <col min="52" max="52" width="21.7109375" style="3" bestFit="1" customWidth="1"/>
    <col min="53" max="53" width="13.5703125" style="3" bestFit="1" customWidth="1"/>
    <col min="54" max="54" width="12" style="3" bestFit="1" customWidth="1"/>
    <col min="55" max="55" width="13.85546875" style="3" bestFit="1" customWidth="1"/>
    <col min="56" max="56" width="14.7109375" style="3" bestFit="1" customWidth="1"/>
    <col min="57" max="57" width="13.85546875" style="3" bestFit="1" customWidth="1"/>
    <col min="58" max="58" width="12" style="3" bestFit="1" customWidth="1"/>
    <col min="59" max="59" width="18.85546875" style="3" bestFit="1" customWidth="1"/>
    <col min="60" max="16384" width="11.42578125" style="3"/>
  </cols>
  <sheetData>
    <row r="1" spans="2:59" x14ac:dyDescent="0.25">
      <c r="V1" s="3">
        <v>1000</v>
      </c>
      <c r="Z1" s="22">
        <f>SUM(W2:Y2)</f>
        <v>0</v>
      </c>
    </row>
    <row r="2" spans="2:59" x14ac:dyDescent="0.25">
      <c r="B2" s="23" t="s">
        <v>44</v>
      </c>
      <c r="U2" s="24">
        <f t="shared" ref="U2:Z2" si="0">SUM(U8:U124)</f>
        <v>0</v>
      </c>
      <c r="V2" s="22">
        <f t="shared" si="0"/>
        <v>0</v>
      </c>
      <c r="W2" s="22">
        <f t="shared" si="0"/>
        <v>0</v>
      </c>
      <c r="X2" s="22">
        <f t="shared" si="0"/>
        <v>0</v>
      </c>
      <c r="Y2" s="22">
        <f t="shared" si="0"/>
        <v>0</v>
      </c>
      <c r="Z2" s="22">
        <f t="shared" si="0"/>
        <v>0</v>
      </c>
      <c r="AA2" s="22">
        <f>Z1-Z2</f>
        <v>0</v>
      </c>
      <c r="AU2" s="25">
        <f>+SUM(AU8:AU124)</f>
        <v>0</v>
      </c>
    </row>
    <row r="3" spans="2:59" x14ac:dyDescent="0.25">
      <c r="B3" s="23" t="s">
        <v>43</v>
      </c>
    </row>
    <row r="4" spans="2:59" x14ac:dyDescent="0.25">
      <c r="B4" s="23" t="s">
        <v>45</v>
      </c>
      <c r="K4" s="3" t="s">
        <v>57</v>
      </c>
      <c r="S4" s="3" t="s">
        <v>56</v>
      </c>
      <c r="AD4" s="3" t="s">
        <v>74</v>
      </c>
      <c r="AO4" s="3" t="s">
        <v>75</v>
      </c>
      <c r="AY4" s="3" t="s">
        <v>76</v>
      </c>
    </row>
    <row r="5" spans="2:59" x14ac:dyDescent="0.25">
      <c r="K5" s="26">
        <v>43009</v>
      </c>
      <c r="L5" s="9"/>
      <c r="M5" s="9"/>
      <c r="N5" s="10"/>
      <c r="O5" s="27"/>
      <c r="P5" s="10"/>
      <c r="S5" s="26">
        <f>+K5</f>
        <v>43009</v>
      </c>
      <c r="T5" s="9"/>
      <c r="U5" s="9"/>
      <c r="V5" s="10"/>
      <c r="W5" s="9"/>
      <c r="X5" s="9"/>
      <c r="Y5" s="9"/>
      <c r="Z5" s="27"/>
      <c r="AA5" s="10"/>
      <c r="AD5" s="26">
        <f>+K5</f>
        <v>43009</v>
      </c>
      <c r="AE5" s="9"/>
      <c r="AF5" s="9"/>
      <c r="AG5" s="10"/>
      <c r="AH5" s="9"/>
      <c r="AI5" s="9"/>
      <c r="AJ5" s="9"/>
      <c r="AK5" s="27"/>
      <c r="AL5" s="10"/>
      <c r="AO5" s="26">
        <f>+AD5</f>
        <v>43009</v>
      </c>
      <c r="AP5" s="9"/>
      <c r="AQ5" s="9"/>
      <c r="AR5" s="10"/>
      <c r="AS5" s="9"/>
      <c r="AT5" s="9"/>
      <c r="AU5" s="27"/>
      <c r="AV5" s="10"/>
      <c r="AY5" s="26">
        <f>+AO5</f>
        <v>43009</v>
      </c>
      <c r="AZ5" s="9"/>
      <c r="BA5" s="9"/>
      <c r="BB5" s="10"/>
      <c r="BC5" s="9"/>
      <c r="BD5" s="9"/>
      <c r="BE5" s="9"/>
      <c r="BF5" s="27"/>
      <c r="BG5" s="10"/>
    </row>
    <row r="6" spans="2:59" x14ac:dyDescent="0.25">
      <c r="B6" s="1" t="s">
        <v>0</v>
      </c>
      <c r="C6" s="1" t="s">
        <v>0</v>
      </c>
      <c r="D6" s="1" t="s">
        <v>18</v>
      </c>
      <c r="E6" s="1" t="s">
        <v>19</v>
      </c>
      <c r="F6" s="8" t="s">
        <v>20</v>
      </c>
      <c r="G6" s="1" t="s">
        <v>21</v>
      </c>
      <c r="H6" s="27" t="s">
        <v>22</v>
      </c>
      <c r="I6" s="10"/>
      <c r="J6" s="1" t="s">
        <v>23</v>
      </c>
      <c r="K6" s="1" t="s">
        <v>24</v>
      </c>
      <c r="L6" s="1" t="s">
        <v>25</v>
      </c>
      <c r="M6" s="1" t="s">
        <v>26</v>
      </c>
      <c r="N6" s="1" t="s">
        <v>27</v>
      </c>
      <c r="O6" s="1" t="s">
        <v>28</v>
      </c>
      <c r="P6" s="1" t="s">
        <v>29</v>
      </c>
      <c r="S6" s="1" t="s">
        <v>24</v>
      </c>
      <c r="T6" s="1" t="s">
        <v>25</v>
      </c>
      <c r="U6" s="1" t="s">
        <v>26</v>
      </c>
      <c r="V6" s="1" t="s">
        <v>27</v>
      </c>
      <c r="W6" s="1" t="s">
        <v>53</v>
      </c>
      <c r="X6" s="1" t="s">
        <v>54</v>
      </c>
      <c r="Y6" s="1" t="s">
        <v>55</v>
      </c>
      <c r="Z6" s="1" t="s">
        <v>28</v>
      </c>
      <c r="AA6" s="1" t="s">
        <v>29</v>
      </c>
      <c r="AD6" s="1" t="s">
        <v>24</v>
      </c>
      <c r="AE6" s="1" t="s">
        <v>25</v>
      </c>
      <c r="AF6" s="1" t="s">
        <v>26</v>
      </c>
      <c r="AG6" s="1" t="s">
        <v>27</v>
      </c>
      <c r="AH6" s="1" t="s">
        <v>53</v>
      </c>
      <c r="AI6" s="1" t="s">
        <v>54</v>
      </c>
      <c r="AJ6" s="1" t="s">
        <v>55</v>
      </c>
      <c r="AK6" s="1" t="s">
        <v>28</v>
      </c>
      <c r="AL6" s="1" t="s">
        <v>29</v>
      </c>
      <c r="AO6" s="1" t="s">
        <v>24</v>
      </c>
      <c r="AP6" s="1" t="s">
        <v>25</v>
      </c>
      <c r="AQ6" s="1" t="s">
        <v>26</v>
      </c>
      <c r="AR6" s="1" t="s">
        <v>27</v>
      </c>
      <c r="AS6" s="1" t="s">
        <v>53</v>
      </c>
      <c r="AT6" s="1" t="s">
        <v>54</v>
      </c>
      <c r="AU6" s="1" t="s">
        <v>28</v>
      </c>
      <c r="AV6" s="1" t="s">
        <v>29</v>
      </c>
      <c r="AY6" s="1" t="s">
        <v>24</v>
      </c>
      <c r="AZ6" s="1" t="s">
        <v>25</v>
      </c>
      <c r="BA6" s="1" t="s">
        <v>26</v>
      </c>
      <c r="BB6" s="1" t="s">
        <v>27</v>
      </c>
      <c r="BC6" s="1" t="s">
        <v>53</v>
      </c>
      <c r="BD6" s="1" t="s">
        <v>54</v>
      </c>
      <c r="BE6" s="1" t="s">
        <v>55</v>
      </c>
      <c r="BF6" s="1" t="s">
        <v>28</v>
      </c>
      <c r="BG6" s="1" t="s">
        <v>29</v>
      </c>
    </row>
    <row r="7" spans="2:59" x14ac:dyDescent="0.25">
      <c r="B7" s="2" t="s">
        <v>31</v>
      </c>
      <c r="C7" s="2" t="s">
        <v>30</v>
      </c>
      <c r="D7" s="2" t="s">
        <v>32</v>
      </c>
      <c r="E7" s="2" t="s">
        <v>33</v>
      </c>
      <c r="F7" s="2" t="s">
        <v>77</v>
      </c>
      <c r="G7" s="2" t="s">
        <v>34</v>
      </c>
      <c r="H7" s="2" t="s">
        <v>1</v>
      </c>
      <c r="I7" s="2" t="s">
        <v>2</v>
      </c>
      <c r="J7" s="2" t="s">
        <v>35</v>
      </c>
      <c r="K7" s="2" t="s">
        <v>36</v>
      </c>
      <c r="L7" s="2" t="s">
        <v>37</v>
      </c>
      <c r="M7" s="2" t="s">
        <v>38</v>
      </c>
      <c r="N7" s="2" t="s">
        <v>39</v>
      </c>
      <c r="O7" s="2" t="s">
        <v>40</v>
      </c>
      <c r="P7" s="2" t="s">
        <v>41</v>
      </c>
      <c r="S7" s="2" t="s">
        <v>36</v>
      </c>
      <c r="T7" s="2" t="s">
        <v>37</v>
      </c>
      <c r="U7" s="2" t="s">
        <v>38</v>
      </c>
      <c r="V7" s="2" t="s">
        <v>39</v>
      </c>
      <c r="W7" s="2" t="s">
        <v>40</v>
      </c>
      <c r="X7" s="2" t="s">
        <v>40</v>
      </c>
      <c r="Y7" s="2" t="s">
        <v>40</v>
      </c>
      <c r="Z7" s="2" t="s">
        <v>40</v>
      </c>
      <c r="AA7" s="2" t="s">
        <v>41</v>
      </c>
      <c r="AD7" s="2" t="s">
        <v>36</v>
      </c>
      <c r="AE7" s="2" t="s">
        <v>37</v>
      </c>
      <c r="AF7" s="2" t="s">
        <v>38</v>
      </c>
      <c r="AG7" s="2" t="s">
        <v>39</v>
      </c>
      <c r="AH7" s="2" t="s">
        <v>40</v>
      </c>
      <c r="AI7" s="2" t="s">
        <v>40</v>
      </c>
      <c r="AJ7" s="2" t="s">
        <v>40</v>
      </c>
      <c r="AK7" s="2" t="s">
        <v>40</v>
      </c>
      <c r="AL7" s="2" t="s">
        <v>41</v>
      </c>
      <c r="AO7" s="2" t="s">
        <v>36</v>
      </c>
      <c r="AP7" s="2" t="s">
        <v>37</v>
      </c>
      <c r="AQ7" s="2" t="s">
        <v>38</v>
      </c>
      <c r="AR7" s="2" t="s">
        <v>39</v>
      </c>
      <c r="AS7" s="2" t="s">
        <v>40</v>
      </c>
      <c r="AT7" s="2" t="s">
        <v>40</v>
      </c>
      <c r="AU7" s="2" t="s">
        <v>40</v>
      </c>
      <c r="AV7" s="2" t="s">
        <v>41</v>
      </c>
      <c r="AY7" s="2" t="s">
        <v>36</v>
      </c>
      <c r="AZ7" s="2" t="s">
        <v>37</v>
      </c>
      <c r="BA7" s="2" t="s">
        <v>38</v>
      </c>
      <c r="BB7" s="2" t="s">
        <v>39</v>
      </c>
      <c r="BC7" s="2" t="s">
        <v>40</v>
      </c>
      <c r="BD7" s="2" t="s">
        <v>40</v>
      </c>
      <c r="BE7" s="2" t="s">
        <v>40</v>
      </c>
      <c r="BF7" s="2" t="s">
        <v>40</v>
      </c>
      <c r="BG7" s="2" t="s">
        <v>41</v>
      </c>
    </row>
    <row r="8" spans="2:59" hidden="1" x14ac:dyDescent="0.25">
      <c r="B8" s="5" t="s">
        <v>49</v>
      </c>
      <c r="C8" s="5" t="s">
        <v>63</v>
      </c>
      <c r="D8" s="5" t="s">
        <v>4</v>
      </c>
      <c r="E8" s="5">
        <v>220</v>
      </c>
      <c r="F8" s="5" t="s">
        <v>52</v>
      </c>
      <c r="G8" s="12" t="s">
        <v>68</v>
      </c>
      <c r="H8" s="13">
        <v>42736</v>
      </c>
      <c r="I8" s="13">
        <v>50040</v>
      </c>
      <c r="J8" s="4" t="str">
        <f>+D8</f>
        <v>Diego de Almagro 220</v>
      </c>
      <c r="K8" s="14">
        <f>+S8</f>
        <v>0</v>
      </c>
      <c r="L8" s="14">
        <f>+T8</f>
        <v>0</v>
      </c>
      <c r="M8" s="11">
        <f>+U8</f>
        <v>0</v>
      </c>
      <c r="N8" s="11">
        <f>+V8</f>
        <v>0</v>
      </c>
      <c r="O8" s="15">
        <f>+Z8</f>
        <v>0</v>
      </c>
      <c r="P8" s="15">
        <f>+AA8</f>
        <v>0</v>
      </c>
      <c r="S8" s="7"/>
      <c r="T8" s="7"/>
      <c r="U8" s="7"/>
      <c r="V8" s="7"/>
      <c r="W8" s="7"/>
      <c r="X8" s="7"/>
      <c r="Y8" s="7"/>
      <c r="Z8" s="7"/>
      <c r="AA8" s="7"/>
      <c r="AD8" s="14">
        <f>+INDEX([1]Precios!$B$9:$H$28,MATCH($J8,[1]Precios!$B$9:$B$28,0),7)</f>
        <v>5665.6243999999997</v>
      </c>
      <c r="AE8" s="14">
        <f>+INDEX([1]Precios!$B$9:$H$28,MATCH($J8,[1]Precios!$B$9:$B$28,0),6)</f>
        <v>47.295000000000002</v>
      </c>
      <c r="AF8" s="28">
        <f>+M8</f>
        <v>0</v>
      </c>
      <c r="AG8" s="28">
        <f>+N8</f>
        <v>0</v>
      </c>
      <c r="AH8" s="28">
        <f t="shared" ref="AH8:AI12" si="1">+AD8*AF8</f>
        <v>0</v>
      </c>
      <c r="AI8" s="28">
        <f t="shared" si="1"/>
        <v>0</v>
      </c>
      <c r="AJ8" s="28"/>
      <c r="AK8" s="29">
        <f t="shared" ref="AK8:AK12" si="2">+AD8*AF8+AE8*AG8</f>
        <v>0</v>
      </c>
      <c r="AL8" s="29" t="e">
        <f t="shared" ref="AL8:AL12" si="3">+AK8/AG8</f>
        <v>#DIV/0!</v>
      </c>
      <c r="AO8" s="14">
        <f>+K8-AD8</f>
        <v>-5665.6243999999997</v>
      </c>
      <c r="AP8" s="14">
        <f>+L8-AE8</f>
        <v>-47.295000000000002</v>
      </c>
      <c r="AQ8" s="14">
        <f>+M8-AF8</f>
        <v>0</v>
      </c>
      <c r="AR8" s="14">
        <f>+N8-AG8</f>
        <v>0</v>
      </c>
      <c r="AS8" s="14">
        <f>-K8*M8+AD8*AF8</f>
        <v>0</v>
      </c>
      <c r="AT8" s="14">
        <f>-L8*N8+AE8*AG8</f>
        <v>0</v>
      </c>
      <c r="AU8" s="14">
        <f>-O8+AK8</f>
        <v>0</v>
      </c>
      <c r="AV8" s="14" t="e">
        <f>+P8-AL8</f>
        <v>#DIV/0!</v>
      </c>
      <c r="AY8" s="14"/>
      <c r="AZ8" s="14"/>
      <c r="BA8" s="14"/>
      <c r="BB8" s="14"/>
      <c r="BC8" s="14"/>
      <c r="BD8" s="14"/>
      <c r="BE8" s="14"/>
      <c r="BF8" s="14"/>
      <c r="BG8" s="14"/>
    </row>
    <row r="9" spans="2:59" hidden="1" x14ac:dyDescent="0.25">
      <c r="B9" s="5" t="s">
        <v>49</v>
      </c>
      <c r="C9" s="5" t="s">
        <v>63</v>
      </c>
      <c r="D9" s="5" t="s">
        <v>4</v>
      </c>
      <c r="E9" s="5">
        <v>220</v>
      </c>
      <c r="F9" s="5" t="s">
        <v>52</v>
      </c>
      <c r="G9" s="12" t="s">
        <v>69</v>
      </c>
      <c r="H9" s="13">
        <v>42736</v>
      </c>
      <c r="I9" s="13">
        <v>50040</v>
      </c>
      <c r="J9" s="4" t="str">
        <f t="shared" ref="J9:J72" si="4">+D9</f>
        <v>Diego de Almagro 220</v>
      </c>
      <c r="K9" s="14">
        <f t="shared" ref="K9:K72" si="5">+S9</f>
        <v>0</v>
      </c>
      <c r="L9" s="14">
        <f t="shared" ref="L9:L72" si="6">+T9</f>
        <v>0</v>
      </c>
      <c r="M9" s="11">
        <f t="shared" ref="M9:M72" si="7">+U9</f>
        <v>0</v>
      </c>
      <c r="N9" s="11">
        <f t="shared" ref="N9:N72" si="8">+V9</f>
        <v>0</v>
      </c>
      <c r="O9" s="15">
        <f t="shared" ref="O9:O72" si="9">+Z9</f>
        <v>0</v>
      </c>
      <c r="P9" s="15">
        <f t="shared" ref="P9:P72" si="10">+AA9</f>
        <v>0</v>
      </c>
      <c r="S9" s="7"/>
      <c r="T9" s="7"/>
      <c r="U9" s="7"/>
      <c r="V9" s="7"/>
      <c r="W9" s="7"/>
      <c r="X9" s="7"/>
      <c r="Y9" s="7"/>
      <c r="Z9" s="7"/>
      <c r="AA9" s="7"/>
      <c r="AD9" s="14">
        <f>+INDEX([1]Precios!$B$9:$H$28,MATCH($J9,[1]Precios!$B$9:$B$28,0),7)</f>
        <v>5665.6243999999997</v>
      </c>
      <c r="AE9" s="14">
        <f>+INDEX([1]Precios!$B$9:$H$28,MATCH($J9,[1]Precios!$B$9:$B$28,0),6)</f>
        <v>47.295000000000002</v>
      </c>
      <c r="AF9" s="28">
        <f t="shared" ref="AF9:AG12" si="11">+M9</f>
        <v>0</v>
      </c>
      <c r="AG9" s="28">
        <f t="shared" si="11"/>
        <v>0</v>
      </c>
      <c r="AH9" s="28">
        <f t="shared" si="1"/>
        <v>0</v>
      </c>
      <c r="AI9" s="28">
        <f t="shared" si="1"/>
        <v>0</v>
      </c>
      <c r="AJ9" s="28"/>
      <c r="AK9" s="29">
        <f t="shared" si="2"/>
        <v>0</v>
      </c>
      <c r="AL9" s="29" t="e">
        <f t="shared" si="3"/>
        <v>#DIV/0!</v>
      </c>
      <c r="AO9" s="14">
        <f t="shared" ref="AO9:AR13" si="12">+K9-AD9</f>
        <v>-5665.6243999999997</v>
      </c>
      <c r="AP9" s="14">
        <f t="shared" si="12"/>
        <v>-47.295000000000002</v>
      </c>
      <c r="AQ9" s="14">
        <f t="shared" si="12"/>
        <v>0</v>
      </c>
      <c r="AR9" s="14">
        <f t="shared" si="12"/>
        <v>0</v>
      </c>
      <c r="AS9" s="14">
        <f t="shared" ref="AS9:AT13" si="13">-K9*M9+AD9*AF9</f>
        <v>0</v>
      </c>
      <c r="AT9" s="14">
        <f t="shared" si="13"/>
        <v>0</v>
      </c>
      <c r="AU9" s="14">
        <f t="shared" ref="AU9:AU13" si="14">-O9+AK9</f>
        <v>0</v>
      </c>
      <c r="AV9" s="14" t="e">
        <f t="shared" ref="AV9:AV13" si="15">+P9-AL9</f>
        <v>#DIV/0!</v>
      </c>
      <c r="AY9" s="14"/>
      <c r="AZ9" s="14"/>
      <c r="BA9" s="14"/>
      <c r="BB9" s="14"/>
      <c r="BC9" s="14"/>
      <c r="BD9" s="14"/>
      <c r="BE9" s="14"/>
      <c r="BF9" s="14"/>
      <c r="BG9" s="14"/>
    </row>
    <row r="10" spans="2:59" hidden="1" x14ac:dyDescent="0.25">
      <c r="B10" s="5" t="s">
        <v>49</v>
      </c>
      <c r="C10" s="5" t="s">
        <v>63</v>
      </c>
      <c r="D10" s="5" t="s">
        <v>4</v>
      </c>
      <c r="E10" s="5">
        <v>220</v>
      </c>
      <c r="F10" s="5" t="s">
        <v>52</v>
      </c>
      <c r="G10" s="12" t="s">
        <v>70</v>
      </c>
      <c r="H10" s="13">
        <v>42736</v>
      </c>
      <c r="I10" s="13">
        <v>50040</v>
      </c>
      <c r="J10" s="4" t="str">
        <f t="shared" si="4"/>
        <v>Diego de Almagro 220</v>
      </c>
      <c r="K10" s="14">
        <f t="shared" si="5"/>
        <v>0</v>
      </c>
      <c r="L10" s="14">
        <f t="shared" si="6"/>
        <v>0</v>
      </c>
      <c r="M10" s="11">
        <f t="shared" si="7"/>
        <v>0</v>
      </c>
      <c r="N10" s="11">
        <f t="shared" si="8"/>
        <v>0</v>
      </c>
      <c r="O10" s="15">
        <f t="shared" si="9"/>
        <v>0</v>
      </c>
      <c r="P10" s="15">
        <f t="shared" si="10"/>
        <v>0</v>
      </c>
      <c r="S10" s="7"/>
      <c r="T10" s="7"/>
      <c r="U10" s="7"/>
      <c r="V10" s="7"/>
      <c r="W10" s="7"/>
      <c r="X10" s="7"/>
      <c r="Y10" s="7"/>
      <c r="Z10" s="7"/>
      <c r="AA10" s="7"/>
      <c r="AD10" s="14">
        <f>+INDEX([1]Precios!$B$9:$H$28,MATCH($J10,[1]Precios!$B$9:$B$28,0),7)</f>
        <v>5665.6243999999997</v>
      </c>
      <c r="AE10" s="14">
        <f>+INDEX([1]Precios!$B$9:$H$28,MATCH($J10,[1]Precios!$B$9:$B$28,0),6)</f>
        <v>47.295000000000002</v>
      </c>
      <c r="AF10" s="28">
        <f t="shared" si="11"/>
        <v>0</v>
      </c>
      <c r="AG10" s="28">
        <f t="shared" si="11"/>
        <v>0</v>
      </c>
      <c r="AH10" s="28">
        <f t="shared" si="1"/>
        <v>0</v>
      </c>
      <c r="AI10" s="28">
        <f t="shared" si="1"/>
        <v>0</v>
      </c>
      <c r="AJ10" s="28"/>
      <c r="AK10" s="29">
        <f t="shared" si="2"/>
        <v>0</v>
      </c>
      <c r="AL10" s="29" t="e">
        <f t="shared" si="3"/>
        <v>#DIV/0!</v>
      </c>
      <c r="AO10" s="14">
        <f t="shared" si="12"/>
        <v>-5665.6243999999997</v>
      </c>
      <c r="AP10" s="14">
        <f t="shared" si="12"/>
        <v>-47.295000000000002</v>
      </c>
      <c r="AQ10" s="14">
        <f t="shared" si="12"/>
        <v>0</v>
      </c>
      <c r="AR10" s="14">
        <f t="shared" si="12"/>
        <v>0</v>
      </c>
      <c r="AS10" s="14">
        <f t="shared" si="13"/>
        <v>0</v>
      </c>
      <c r="AT10" s="14">
        <f t="shared" si="13"/>
        <v>0</v>
      </c>
      <c r="AU10" s="14">
        <f t="shared" si="14"/>
        <v>0</v>
      </c>
      <c r="AV10" s="14" t="e">
        <f t="shared" si="15"/>
        <v>#DIV/0!</v>
      </c>
      <c r="AY10" s="14"/>
      <c r="AZ10" s="14"/>
      <c r="BA10" s="14"/>
      <c r="BB10" s="14"/>
      <c r="BC10" s="14"/>
      <c r="BD10" s="14"/>
      <c r="BE10" s="14"/>
      <c r="BF10" s="14"/>
      <c r="BG10" s="14"/>
    </row>
    <row r="11" spans="2:59" hidden="1" x14ac:dyDescent="0.25">
      <c r="B11" s="5" t="s">
        <v>49</v>
      </c>
      <c r="C11" s="5" t="s">
        <v>5</v>
      </c>
      <c r="D11" s="5" t="s">
        <v>6</v>
      </c>
      <c r="E11" s="5">
        <v>220</v>
      </c>
      <c r="F11" s="5" t="s">
        <v>52</v>
      </c>
      <c r="G11" s="12" t="s">
        <v>68</v>
      </c>
      <c r="H11" s="13">
        <v>42736</v>
      </c>
      <c r="I11" s="13">
        <v>50040</v>
      </c>
      <c r="J11" s="4" t="str">
        <f t="shared" si="4"/>
        <v>Cardones 220</v>
      </c>
      <c r="K11" s="14">
        <f t="shared" si="5"/>
        <v>0</v>
      </c>
      <c r="L11" s="14">
        <f t="shared" si="6"/>
        <v>0</v>
      </c>
      <c r="M11" s="11">
        <f t="shared" si="7"/>
        <v>0</v>
      </c>
      <c r="N11" s="11">
        <f t="shared" si="8"/>
        <v>0</v>
      </c>
      <c r="O11" s="15">
        <f t="shared" si="9"/>
        <v>0</v>
      </c>
      <c r="P11" s="15">
        <f t="shared" si="10"/>
        <v>0</v>
      </c>
      <c r="S11" s="7"/>
      <c r="T11" s="7"/>
      <c r="U11" s="7"/>
      <c r="V11" s="7"/>
      <c r="W11" s="7"/>
      <c r="X11" s="7"/>
      <c r="Y11" s="7"/>
      <c r="Z11" s="7"/>
      <c r="AA11" s="7"/>
      <c r="AD11" s="14">
        <f>+INDEX([1]Precios!$B$9:$H$28,MATCH($J11,[1]Precios!$B$9:$B$28,0),7)</f>
        <v>5903.9209000000001</v>
      </c>
      <c r="AE11" s="14">
        <f>+INDEX([1]Precios!$B$9:$H$28,MATCH($J11,[1]Precios!$B$9:$B$28,0),6)</f>
        <v>47.631999999999998</v>
      </c>
      <c r="AF11" s="28">
        <f t="shared" si="11"/>
        <v>0</v>
      </c>
      <c r="AG11" s="28">
        <f t="shared" si="11"/>
        <v>0</v>
      </c>
      <c r="AH11" s="28">
        <f t="shared" si="1"/>
        <v>0</v>
      </c>
      <c r="AI11" s="28">
        <f t="shared" si="1"/>
        <v>0</v>
      </c>
      <c r="AJ11" s="28"/>
      <c r="AK11" s="29">
        <f t="shared" si="2"/>
        <v>0</v>
      </c>
      <c r="AL11" s="29" t="e">
        <f t="shared" si="3"/>
        <v>#DIV/0!</v>
      </c>
      <c r="AO11" s="14">
        <f t="shared" si="12"/>
        <v>-5903.9209000000001</v>
      </c>
      <c r="AP11" s="14">
        <f t="shared" si="12"/>
        <v>-47.631999999999998</v>
      </c>
      <c r="AQ11" s="14">
        <f t="shared" si="12"/>
        <v>0</v>
      </c>
      <c r="AR11" s="14">
        <f t="shared" si="12"/>
        <v>0</v>
      </c>
      <c r="AS11" s="14">
        <f t="shared" si="13"/>
        <v>0</v>
      </c>
      <c r="AT11" s="14">
        <f t="shared" si="13"/>
        <v>0</v>
      </c>
      <c r="AU11" s="14">
        <f t="shared" si="14"/>
        <v>0</v>
      </c>
      <c r="AV11" s="14" t="e">
        <f t="shared" si="15"/>
        <v>#DIV/0!</v>
      </c>
      <c r="AY11" s="14"/>
      <c r="AZ11" s="14"/>
      <c r="BA11" s="14"/>
      <c r="BB11" s="14"/>
      <c r="BC11" s="14"/>
      <c r="BD11" s="14"/>
      <c r="BE11" s="14"/>
      <c r="BF11" s="14"/>
      <c r="BG11" s="14"/>
    </row>
    <row r="12" spans="2:59" hidden="1" x14ac:dyDescent="0.25">
      <c r="B12" s="5" t="s">
        <v>49</v>
      </c>
      <c r="C12" s="5" t="s">
        <v>5</v>
      </c>
      <c r="D12" s="5" t="s">
        <v>4</v>
      </c>
      <c r="E12" s="5">
        <v>220</v>
      </c>
      <c r="F12" s="5" t="s">
        <v>52</v>
      </c>
      <c r="G12" s="12" t="s">
        <v>68</v>
      </c>
      <c r="H12" s="13">
        <v>42736</v>
      </c>
      <c r="I12" s="13">
        <v>50040</v>
      </c>
      <c r="J12" s="4" t="str">
        <f t="shared" si="4"/>
        <v>Diego de Almagro 220</v>
      </c>
      <c r="K12" s="14">
        <f t="shared" si="5"/>
        <v>0</v>
      </c>
      <c r="L12" s="14">
        <f t="shared" si="6"/>
        <v>0</v>
      </c>
      <c r="M12" s="11">
        <f t="shared" si="7"/>
        <v>0</v>
      </c>
      <c r="N12" s="11">
        <f t="shared" si="8"/>
        <v>0</v>
      </c>
      <c r="O12" s="15">
        <f t="shared" si="9"/>
        <v>0</v>
      </c>
      <c r="P12" s="15">
        <f t="shared" si="10"/>
        <v>0</v>
      </c>
      <c r="S12" s="7"/>
      <c r="T12" s="7"/>
      <c r="U12" s="7"/>
      <c r="V12" s="7"/>
      <c r="W12" s="7"/>
      <c r="X12" s="7"/>
      <c r="Y12" s="7"/>
      <c r="Z12" s="7"/>
      <c r="AA12" s="7"/>
      <c r="AD12" s="14">
        <f>+INDEX([1]Precios!$B$9:$H$28,MATCH($J12,[1]Precios!$B$9:$B$28,0),7)</f>
        <v>5665.6243999999997</v>
      </c>
      <c r="AE12" s="14">
        <f>+INDEX([1]Precios!$B$9:$H$28,MATCH($J12,[1]Precios!$B$9:$B$28,0),6)</f>
        <v>47.295000000000002</v>
      </c>
      <c r="AF12" s="28">
        <f t="shared" si="11"/>
        <v>0</v>
      </c>
      <c r="AG12" s="28">
        <f t="shared" si="11"/>
        <v>0</v>
      </c>
      <c r="AH12" s="28">
        <f t="shared" si="1"/>
        <v>0</v>
      </c>
      <c r="AI12" s="28">
        <f t="shared" si="1"/>
        <v>0</v>
      </c>
      <c r="AJ12" s="28"/>
      <c r="AK12" s="29">
        <f t="shared" si="2"/>
        <v>0</v>
      </c>
      <c r="AL12" s="29" t="e">
        <f t="shared" si="3"/>
        <v>#DIV/0!</v>
      </c>
      <c r="AO12" s="14">
        <f t="shared" si="12"/>
        <v>-5665.6243999999997</v>
      </c>
      <c r="AP12" s="14">
        <f t="shared" si="12"/>
        <v>-47.295000000000002</v>
      </c>
      <c r="AQ12" s="14">
        <f t="shared" si="12"/>
        <v>0</v>
      </c>
      <c r="AR12" s="14">
        <f t="shared" si="12"/>
        <v>0</v>
      </c>
      <c r="AS12" s="14">
        <f t="shared" si="13"/>
        <v>0</v>
      </c>
      <c r="AT12" s="14">
        <f t="shared" si="13"/>
        <v>0</v>
      </c>
      <c r="AU12" s="14">
        <f t="shared" si="14"/>
        <v>0</v>
      </c>
      <c r="AV12" s="14" t="e">
        <f t="shared" si="15"/>
        <v>#DIV/0!</v>
      </c>
      <c r="AY12" s="14"/>
      <c r="AZ12" s="14"/>
      <c r="BA12" s="14"/>
      <c r="BB12" s="14"/>
      <c r="BC12" s="14"/>
      <c r="BD12" s="14"/>
      <c r="BE12" s="14"/>
      <c r="BF12" s="14"/>
      <c r="BG12" s="14"/>
    </row>
    <row r="13" spans="2:59" hidden="1" x14ac:dyDescent="0.25">
      <c r="B13" s="5" t="s">
        <v>49</v>
      </c>
      <c r="C13" s="5" t="s">
        <v>5</v>
      </c>
      <c r="D13" s="5" t="s">
        <v>7</v>
      </c>
      <c r="E13" s="5">
        <v>220</v>
      </c>
      <c r="F13" s="5" t="s">
        <v>52</v>
      </c>
      <c r="G13" s="12" t="s">
        <v>68</v>
      </c>
      <c r="H13" s="13">
        <v>42736</v>
      </c>
      <c r="I13" s="13">
        <v>50040</v>
      </c>
      <c r="J13" s="4" t="str">
        <f t="shared" si="4"/>
        <v>Maitencillo 220</v>
      </c>
      <c r="K13" s="14">
        <f t="shared" si="5"/>
        <v>0</v>
      </c>
      <c r="L13" s="14">
        <f t="shared" si="6"/>
        <v>0</v>
      </c>
      <c r="M13" s="11">
        <f t="shared" si="7"/>
        <v>0</v>
      </c>
      <c r="N13" s="11">
        <f t="shared" si="8"/>
        <v>0</v>
      </c>
      <c r="O13" s="15">
        <f t="shared" si="9"/>
        <v>0</v>
      </c>
      <c r="P13" s="15">
        <f t="shared" si="10"/>
        <v>0</v>
      </c>
      <c r="S13" s="7"/>
      <c r="T13" s="7"/>
      <c r="U13" s="7"/>
      <c r="V13" s="7"/>
      <c r="W13" s="7"/>
      <c r="X13" s="7"/>
      <c r="Y13" s="7"/>
      <c r="Z13" s="7"/>
      <c r="AA13" s="7"/>
      <c r="AD13" s="14">
        <f>+INDEX([1]Precios!$B$9:$H$28,MATCH($J13,[1]Precios!$B$9:$B$28,0),7)</f>
        <v>5628.4650000000001</v>
      </c>
      <c r="AE13" s="14">
        <f>+INDEX([1]Precios!$B$9:$H$28,MATCH($J13,[1]Precios!$B$9:$B$28,0),6)</f>
        <v>46.392000000000003</v>
      </c>
      <c r="AF13" s="28">
        <f t="shared" ref="AF13:AF76" si="16">+M13</f>
        <v>0</v>
      </c>
      <c r="AG13" s="28">
        <f t="shared" ref="AG13:AG76" si="17">+N13</f>
        <v>0</v>
      </c>
      <c r="AH13" s="28">
        <f t="shared" ref="AH13:AH76" si="18">+AD13*AF13</f>
        <v>0</v>
      </c>
      <c r="AI13" s="28">
        <f t="shared" ref="AI13:AI76" si="19">+AE13*AG13</f>
        <v>0</v>
      </c>
      <c r="AJ13" s="28"/>
      <c r="AK13" s="29">
        <f t="shared" ref="AK13:AK76" si="20">+AD13*AF13+AE13*AG13</f>
        <v>0</v>
      </c>
      <c r="AL13" s="29" t="e">
        <f t="shared" ref="AL13:AL76" si="21">+AK13/AG13</f>
        <v>#DIV/0!</v>
      </c>
      <c r="AO13" s="14">
        <f t="shared" si="12"/>
        <v>-5628.4650000000001</v>
      </c>
      <c r="AP13" s="14">
        <f t="shared" si="12"/>
        <v>-46.392000000000003</v>
      </c>
      <c r="AQ13" s="14">
        <f t="shared" si="12"/>
        <v>0</v>
      </c>
      <c r="AR13" s="14">
        <f t="shared" si="12"/>
        <v>0</v>
      </c>
      <c r="AS13" s="14">
        <f t="shared" si="13"/>
        <v>0</v>
      </c>
      <c r="AT13" s="14">
        <f t="shared" si="13"/>
        <v>0</v>
      </c>
      <c r="AU13" s="14">
        <f t="shared" si="14"/>
        <v>0</v>
      </c>
      <c r="AV13" s="14" t="e">
        <f t="shared" si="15"/>
        <v>#DIV/0!</v>
      </c>
      <c r="AY13" s="14"/>
      <c r="AZ13" s="14"/>
      <c r="BA13" s="14"/>
      <c r="BB13" s="14"/>
      <c r="BC13" s="14"/>
      <c r="BD13" s="14"/>
      <c r="BE13" s="14"/>
      <c r="BF13" s="14"/>
      <c r="BG13" s="14"/>
    </row>
    <row r="14" spans="2:59" hidden="1" x14ac:dyDescent="0.25">
      <c r="B14" s="5" t="s">
        <v>49</v>
      </c>
      <c r="C14" s="5" t="s">
        <v>5</v>
      </c>
      <c r="D14" s="5" t="s">
        <v>50</v>
      </c>
      <c r="E14" s="5">
        <v>220</v>
      </c>
      <c r="F14" s="5" t="s">
        <v>52</v>
      </c>
      <c r="G14" s="12" t="s">
        <v>68</v>
      </c>
      <c r="H14" s="13">
        <v>42736</v>
      </c>
      <c r="I14" s="13">
        <v>50040</v>
      </c>
      <c r="J14" s="4" t="str">
        <f t="shared" si="4"/>
        <v>Pan de Azucar 220</v>
      </c>
      <c r="K14" s="14">
        <f t="shared" si="5"/>
        <v>0</v>
      </c>
      <c r="L14" s="14">
        <f t="shared" si="6"/>
        <v>0</v>
      </c>
      <c r="M14" s="11">
        <f t="shared" si="7"/>
        <v>0</v>
      </c>
      <c r="N14" s="11">
        <f t="shared" si="8"/>
        <v>0</v>
      </c>
      <c r="O14" s="15">
        <f t="shared" si="9"/>
        <v>0</v>
      </c>
      <c r="P14" s="15">
        <f t="shared" si="10"/>
        <v>0</v>
      </c>
      <c r="S14" s="7"/>
      <c r="T14" s="7"/>
      <c r="U14" s="7"/>
      <c r="V14" s="7"/>
      <c r="W14" s="7"/>
      <c r="X14" s="7"/>
      <c r="Y14" s="7"/>
      <c r="Z14" s="7"/>
      <c r="AA14" s="7"/>
      <c r="AD14" s="14">
        <f>+INDEX([1]Precios!$B$9:$H$28,MATCH($J14,[1]Precios!$B$9:$B$28,0),7)</f>
        <v>5537.8145000000004</v>
      </c>
      <c r="AE14" s="14">
        <f>+INDEX([1]Precios!$B$9:$H$28,MATCH($J14,[1]Precios!$B$9:$B$28,0),6)</f>
        <v>53.296999999999997</v>
      </c>
      <c r="AF14" s="28">
        <f t="shared" si="16"/>
        <v>0</v>
      </c>
      <c r="AG14" s="28">
        <f t="shared" si="17"/>
        <v>0</v>
      </c>
      <c r="AH14" s="28">
        <f t="shared" si="18"/>
        <v>0</v>
      </c>
      <c r="AI14" s="28">
        <f t="shared" si="19"/>
        <v>0</v>
      </c>
      <c r="AJ14" s="28"/>
      <c r="AK14" s="29">
        <f t="shared" si="20"/>
        <v>0</v>
      </c>
      <c r="AL14" s="29" t="e">
        <f t="shared" si="21"/>
        <v>#DIV/0!</v>
      </c>
      <c r="AO14" s="14">
        <f t="shared" ref="AO14:AO77" si="22">+K14-AD14</f>
        <v>-5537.8145000000004</v>
      </c>
      <c r="AP14" s="14">
        <f t="shared" ref="AP14:AP77" si="23">+L14-AE14</f>
        <v>-53.296999999999997</v>
      </c>
      <c r="AQ14" s="14">
        <f t="shared" ref="AQ14:AQ77" si="24">+M14-AF14</f>
        <v>0</v>
      </c>
      <c r="AR14" s="14">
        <f t="shared" ref="AR14:AR77" si="25">+N14-AG14</f>
        <v>0</v>
      </c>
      <c r="AS14" s="14">
        <f t="shared" ref="AS14:AS77" si="26">-K14*M14+AD14*AF14</f>
        <v>0</v>
      </c>
      <c r="AT14" s="14">
        <f t="shared" ref="AT14:AT77" si="27">-L14*N14+AE14*AG14</f>
        <v>0</v>
      </c>
      <c r="AU14" s="14">
        <f t="shared" ref="AU14:AU77" si="28">-O14+AK14</f>
        <v>0</v>
      </c>
      <c r="AV14" s="14" t="e">
        <f t="shared" ref="AV14:AV77" si="29">+P14-AL14</f>
        <v>#DIV/0!</v>
      </c>
      <c r="AY14" s="14"/>
      <c r="AZ14" s="14"/>
      <c r="BA14" s="14"/>
      <c r="BB14" s="14"/>
      <c r="BC14" s="14"/>
      <c r="BD14" s="14"/>
      <c r="BE14" s="14"/>
      <c r="BF14" s="14"/>
      <c r="BG14" s="14"/>
    </row>
    <row r="15" spans="2:59" hidden="1" x14ac:dyDescent="0.25">
      <c r="B15" s="5" t="s">
        <v>49</v>
      </c>
      <c r="C15" s="5" t="s">
        <v>5</v>
      </c>
      <c r="D15" s="5" t="s">
        <v>6</v>
      </c>
      <c r="E15" s="5">
        <v>220</v>
      </c>
      <c r="F15" s="5" t="s">
        <v>52</v>
      </c>
      <c r="G15" s="12" t="s">
        <v>69</v>
      </c>
      <c r="H15" s="13">
        <v>42736</v>
      </c>
      <c r="I15" s="13">
        <v>50040</v>
      </c>
      <c r="J15" s="4" t="str">
        <f t="shared" si="4"/>
        <v>Cardones 220</v>
      </c>
      <c r="K15" s="14">
        <f t="shared" si="5"/>
        <v>0</v>
      </c>
      <c r="L15" s="14">
        <f t="shared" si="6"/>
        <v>0</v>
      </c>
      <c r="M15" s="11">
        <f t="shared" si="7"/>
        <v>0</v>
      </c>
      <c r="N15" s="11">
        <f t="shared" si="8"/>
        <v>0</v>
      </c>
      <c r="O15" s="15">
        <f t="shared" si="9"/>
        <v>0</v>
      </c>
      <c r="P15" s="15">
        <f t="shared" si="10"/>
        <v>0</v>
      </c>
      <c r="S15" s="7"/>
      <c r="T15" s="7"/>
      <c r="U15" s="7"/>
      <c r="V15" s="7"/>
      <c r="W15" s="7"/>
      <c r="X15" s="7"/>
      <c r="Y15" s="7"/>
      <c r="Z15" s="7"/>
      <c r="AA15" s="7"/>
      <c r="AD15" s="14">
        <f>+INDEX([1]Precios!$B$9:$H$28,MATCH($J15,[1]Precios!$B$9:$B$28,0),7)</f>
        <v>5903.9209000000001</v>
      </c>
      <c r="AE15" s="14">
        <f>+INDEX([1]Precios!$B$9:$H$28,MATCH($J15,[1]Precios!$B$9:$B$28,0),6)</f>
        <v>47.631999999999998</v>
      </c>
      <c r="AF15" s="28">
        <f t="shared" si="16"/>
        <v>0</v>
      </c>
      <c r="AG15" s="28">
        <f t="shared" si="17"/>
        <v>0</v>
      </c>
      <c r="AH15" s="28">
        <f t="shared" si="18"/>
        <v>0</v>
      </c>
      <c r="AI15" s="28">
        <f t="shared" si="19"/>
        <v>0</v>
      </c>
      <c r="AJ15" s="28"/>
      <c r="AK15" s="29">
        <f t="shared" si="20"/>
        <v>0</v>
      </c>
      <c r="AL15" s="29" t="e">
        <f t="shared" si="21"/>
        <v>#DIV/0!</v>
      </c>
      <c r="AO15" s="14">
        <f t="shared" si="22"/>
        <v>-5903.9209000000001</v>
      </c>
      <c r="AP15" s="14">
        <f t="shared" si="23"/>
        <v>-47.631999999999998</v>
      </c>
      <c r="AQ15" s="14">
        <f t="shared" si="24"/>
        <v>0</v>
      </c>
      <c r="AR15" s="14">
        <f t="shared" si="25"/>
        <v>0</v>
      </c>
      <c r="AS15" s="14">
        <f t="shared" si="26"/>
        <v>0</v>
      </c>
      <c r="AT15" s="14">
        <f t="shared" si="27"/>
        <v>0</v>
      </c>
      <c r="AU15" s="14">
        <f t="shared" si="28"/>
        <v>0</v>
      </c>
      <c r="AV15" s="14" t="e">
        <f t="shared" si="29"/>
        <v>#DIV/0!</v>
      </c>
      <c r="AY15" s="14"/>
      <c r="AZ15" s="14"/>
      <c r="BA15" s="14"/>
      <c r="BB15" s="14"/>
      <c r="BC15" s="14"/>
      <c r="BD15" s="14"/>
      <c r="BE15" s="14"/>
      <c r="BF15" s="14"/>
      <c r="BG15" s="14"/>
    </row>
    <row r="16" spans="2:59" hidden="1" x14ac:dyDescent="0.25">
      <c r="B16" s="5" t="s">
        <v>49</v>
      </c>
      <c r="C16" s="5" t="s">
        <v>5</v>
      </c>
      <c r="D16" s="5" t="s">
        <v>4</v>
      </c>
      <c r="E16" s="5">
        <v>220</v>
      </c>
      <c r="F16" s="5" t="s">
        <v>52</v>
      </c>
      <c r="G16" s="12" t="s">
        <v>69</v>
      </c>
      <c r="H16" s="13">
        <v>42736</v>
      </c>
      <c r="I16" s="13">
        <v>50040</v>
      </c>
      <c r="J16" s="4" t="str">
        <f t="shared" si="4"/>
        <v>Diego de Almagro 220</v>
      </c>
      <c r="K16" s="14">
        <f t="shared" si="5"/>
        <v>0</v>
      </c>
      <c r="L16" s="14">
        <f t="shared" si="6"/>
        <v>0</v>
      </c>
      <c r="M16" s="11">
        <f t="shared" si="7"/>
        <v>0</v>
      </c>
      <c r="N16" s="11">
        <f t="shared" si="8"/>
        <v>0</v>
      </c>
      <c r="O16" s="15">
        <f t="shared" si="9"/>
        <v>0</v>
      </c>
      <c r="P16" s="15">
        <f t="shared" si="10"/>
        <v>0</v>
      </c>
      <c r="S16" s="7"/>
      <c r="T16" s="7"/>
      <c r="U16" s="7"/>
      <c r="V16" s="7"/>
      <c r="W16" s="7"/>
      <c r="X16" s="7"/>
      <c r="Y16" s="7"/>
      <c r="Z16" s="7"/>
      <c r="AA16" s="7"/>
      <c r="AD16" s="14">
        <f>+INDEX([1]Precios!$B$9:$H$28,MATCH($J16,[1]Precios!$B$9:$B$28,0),7)</f>
        <v>5665.6243999999997</v>
      </c>
      <c r="AE16" s="14">
        <f>+INDEX([1]Precios!$B$9:$H$28,MATCH($J16,[1]Precios!$B$9:$B$28,0),6)</f>
        <v>47.295000000000002</v>
      </c>
      <c r="AF16" s="28">
        <f t="shared" si="16"/>
        <v>0</v>
      </c>
      <c r="AG16" s="28">
        <f t="shared" si="17"/>
        <v>0</v>
      </c>
      <c r="AH16" s="28">
        <f t="shared" si="18"/>
        <v>0</v>
      </c>
      <c r="AI16" s="28">
        <f t="shared" si="19"/>
        <v>0</v>
      </c>
      <c r="AJ16" s="28"/>
      <c r="AK16" s="29">
        <f t="shared" si="20"/>
        <v>0</v>
      </c>
      <c r="AL16" s="29" t="e">
        <f t="shared" si="21"/>
        <v>#DIV/0!</v>
      </c>
      <c r="AO16" s="14">
        <f t="shared" si="22"/>
        <v>-5665.6243999999997</v>
      </c>
      <c r="AP16" s="14">
        <f t="shared" si="23"/>
        <v>-47.295000000000002</v>
      </c>
      <c r="AQ16" s="14">
        <f t="shared" si="24"/>
        <v>0</v>
      </c>
      <c r="AR16" s="14">
        <f t="shared" si="25"/>
        <v>0</v>
      </c>
      <c r="AS16" s="14">
        <f t="shared" si="26"/>
        <v>0</v>
      </c>
      <c r="AT16" s="14">
        <f t="shared" si="27"/>
        <v>0</v>
      </c>
      <c r="AU16" s="14">
        <f t="shared" si="28"/>
        <v>0</v>
      </c>
      <c r="AV16" s="14" t="e">
        <f t="shared" si="29"/>
        <v>#DIV/0!</v>
      </c>
      <c r="AY16" s="14"/>
      <c r="AZ16" s="14"/>
      <c r="BA16" s="14"/>
      <c r="BB16" s="14"/>
      <c r="BC16" s="14"/>
      <c r="BD16" s="14"/>
      <c r="BE16" s="14"/>
      <c r="BF16" s="14"/>
      <c r="BG16" s="14"/>
    </row>
    <row r="17" spans="2:59" hidden="1" x14ac:dyDescent="0.25">
      <c r="B17" s="5" t="s">
        <v>49</v>
      </c>
      <c r="C17" s="5" t="s">
        <v>5</v>
      </c>
      <c r="D17" s="5" t="s">
        <v>7</v>
      </c>
      <c r="E17" s="5">
        <v>220</v>
      </c>
      <c r="F17" s="5" t="s">
        <v>52</v>
      </c>
      <c r="G17" s="12" t="s">
        <v>69</v>
      </c>
      <c r="H17" s="13">
        <v>42736</v>
      </c>
      <c r="I17" s="13">
        <v>50040</v>
      </c>
      <c r="J17" s="4" t="str">
        <f t="shared" si="4"/>
        <v>Maitencillo 220</v>
      </c>
      <c r="K17" s="14">
        <f t="shared" si="5"/>
        <v>0</v>
      </c>
      <c r="L17" s="14">
        <f t="shared" si="6"/>
        <v>0</v>
      </c>
      <c r="M17" s="11">
        <f t="shared" si="7"/>
        <v>0</v>
      </c>
      <c r="N17" s="11">
        <f t="shared" si="8"/>
        <v>0</v>
      </c>
      <c r="O17" s="15">
        <f t="shared" si="9"/>
        <v>0</v>
      </c>
      <c r="P17" s="15">
        <f t="shared" si="10"/>
        <v>0</v>
      </c>
      <c r="S17" s="7"/>
      <c r="T17" s="7"/>
      <c r="U17" s="7"/>
      <c r="V17" s="7"/>
      <c r="W17" s="7"/>
      <c r="X17" s="7"/>
      <c r="Y17" s="7"/>
      <c r="Z17" s="7"/>
      <c r="AA17" s="7"/>
      <c r="AD17" s="14">
        <f>+INDEX([1]Precios!$B$9:$H$28,MATCH($J17,[1]Precios!$B$9:$B$28,0),7)</f>
        <v>5628.4650000000001</v>
      </c>
      <c r="AE17" s="14">
        <f>+INDEX([1]Precios!$B$9:$H$28,MATCH($J17,[1]Precios!$B$9:$B$28,0),6)</f>
        <v>46.392000000000003</v>
      </c>
      <c r="AF17" s="28">
        <f t="shared" si="16"/>
        <v>0</v>
      </c>
      <c r="AG17" s="28">
        <f t="shared" si="17"/>
        <v>0</v>
      </c>
      <c r="AH17" s="28">
        <f t="shared" si="18"/>
        <v>0</v>
      </c>
      <c r="AI17" s="28">
        <f t="shared" si="19"/>
        <v>0</v>
      </c>
      <c r="AJ17" s="28"/>
      <c r="AK17" s="29">
        <f t="shared" si="20"/>
        <v>0</v>
      </c>
      <c r="AL17" s="29" t="e">
        <f t="shared" si="21"/>
        <v>#DIV/0!</v>
      </c>
      <c r="AO17" s="14">
        <f t="shared" si="22"/>
        <v>-5628.4650000000001</v>
      </c>
      <c r="AP17" s="14">
        <f t="shared" si="23"/>
        <v>-46.392000000000003</v>
      </c>
      <c r="AQ17" s="14">
        <f t="shared" si="24"/>
        <v>0</v>
      </c>
      <c r="AR17" s="14">
        <f t="shared" si="25"/>
        <v>0</v>
      </c>
      <c r="AS17" s="14">
        <f t="shared" si="26"/>
        <v>0</v>
      </c>
      <c r="AT17" s="14">
        <f t="shared" si="27"/>
        <v>0</v>
      </c>
      <c r="AU17" s="14">
        <f t="shared" si="28"/>
        <v>0</v>
      </c>
      <c r="AV17" s="14" t="e">
        <f t="shared" si="29"/>
        <v>#DIV/0!</v>
      </c>
      <c r="AY17" s="14"/>
      <c r="AZ17" s="14"/>
      <c r="BA17" s="14"/>
      <c r="BB17" s="14"/>
      <c r="BC17" s="14"/>
      <c r="BD17" s="14"/>
      <c r="BE17" s="14"/>
      <c r="BF17" s="14"/>
      <c r="BG17" s="14"/>
    </row>
    <row r="18" spans="2:59" hidden="1" x14ac:dyDescent="0.25">
      <c r="B18" s="5" t="s">
        <v>49</v>
      </c>
      <c r="C18" s="5" t="s">
        <v>5</v>
      </c>
      <c r="D18" s="5" t="s">
        <v>50</v>
      </c>
      <c r="E18" s="5">
        <v>220</v>
      </c>
      <c r="F18" s="5" t="s">
        <v>52</v>
      </c>
      <c r="G18" s="12" t="s">
        <v>69</v>
      </c>
      <c r="H18" s="13">
        <v>42736</v>
      </c>
      <c r="I18" s="13">
        <v>50040</v>
      </c>
      <c r="J18" s="4" t="str">
        <f t="shared" si="4"/>
        <v>Pan de Azucar 220</v>
      </c>
      <c r="K18" s="14">
        <f t="shared" si="5"/>
        <v>0</v>
      </c>
      <c r="L18" s="14">
        <f t="shared" si="6"/>
        <v>0</v>
      </c>
      <c r="M18" s="11">
        <f t="shared" si="7"/>
        <v>0</v>
      </c>
      <c r="N18" s="11">
        <f t="shared" si="8"/>
        <v>0</v>
      </c>
      <c r="O18" s="15">
        <f t="shared" si="9"/>
        <v>0</v>
      </c>
      <c r="P18" s="15">
        <f t="shared" si="10"/>
        <v>0</v>
      </c>
      <c r="S18" s="7"/>
      <c r="T18" s="7"/>
      <c r="U18" s="7"/>
      <c r="V18" s="7"/>
      <c r="W18" s="7"/>
      <c r="X18" s="7"/>
      <c r="Y18" s="7"/>
      <c r="Z18" s="7"/>
      <c r="AA18" s="7"/>
      <c r="AD18" s="14">
        <f>+INDEX([1]Precios!$B$9:$H$28,MATCH($J18,[1]Precios!$B$9:$B$28,0),7)</f>
        <v>5537.8145000000004</v>
      </c>
      <c r="AE18" s="14">
        <f>+INDEX([1]Precios!$B$9:$H$28,MATCH($J18,[1]Precios!$B$9:$B$28,0),6)</f>
        <v>53.296999999999997</v>
      </c>
      <c r="AF18" s="28">
        <f t="shared" si="16"/>
        <v>0</v>
      </c>
      <c r="AG18" s="28">
        <f t="shared" si="17"/>
        <v>0</v>
      </c>
      <c r="AH18" s="28">
        <f t="shared" si="18"/>
        <v>0</v>
      </c>
      <c r="AI18" s="28">
        <f t="shared" si="19"/>
        <v>0</v>
      </c>
      <c r="AJ18" s="28"/>
      <c r="AK18" s="29">
        <f t="shared" si="20"/>
        <v>0</v>
      </c>
      <c r="AL18" s="29" t="e">
        <f t="shared" si="21"/>
        <v>#DIV/0!</v>
      </c>
      <c r="AO18" s="14">
        <f t="shared" si="22"/>
        <v>-5537.8145000000004</v>
      </c>
      <c r="AP18" s="14">
        <f t="shared" si="23"/>
        <v>-53.296999999999997</v>
      </c>
      <c r="AQ18" s="14">
        <f t="shared" si="24"/>
        <v>0</v>
      </c>
      <c r="AR18" s="14">
        <f t="shared" si="25"/>
        <v>0</v>
      </c>
      <c r="AS18" s="14">
        <f t="shared" si="26"/>
        <v>0</v>
      </c>
      <c r="AT18" s="14">
        <f t="shared" si="27"/>
        <v>0</v>
      </c>
      <c r="AU18" s="14">
        <f t="shared" si="28"/>
        <v>0</v>
      </c>
      <c r="AV18" s="14" t="e">
        <f t="shared" si="29"/>
        <v>#DIV/0!</v>
      </c>
      <c r="AY18" s="14"/>
      <c r="AZ18" s="14"/>
      <c r="BA18" s="14"/>
      <c r="BB18" s="14"/>
      <c r="BD18" s="14"/>
      <c r="BE18" s="14"/>
      <c r="BF18" s="14"/>
      <c r="BG18" s="14"/>
    </row>
    <row r="19" spans="2:59" hidden="1" x14ac:dyDescent="0.25">
      <c r="B19" s="5" t="s">
        <v>49</v>
      </c>
      <c r="C19" s="5" t="s">
        <v>5</v>
      </c>
      <c r="D19" s="5" t="s">
        <v>6</v>
      </c>
      <c r="E19" s="5">
        <v>220</v>
      </c>
      <c r="F19" s="5" t="s">
        <v>52</v>
      </c>
      <c r="G19" s="12" t="s">
        <v>70</v>
      </c>
      <c r="H19" s="13">
        <v>42736</v>
      </c>
      <c r="I19" s="13">
        <v>50040</v>
      </c>
      <c r="J19" s="4" t="str">
        <f t="shared" si="4"/>
        <v>Cardones 220</v>
      </c>
      <c r="K19" s="14">
        <f t="shared" si="5"/>
        <v>0</v>
      </c>
      <c r="L19" s="14">
        <f t="shared" si="6"/>
        <v>0</v>
      </c>
      <c r="M19" s="11">
        <f t="shared" si="7"/>
        <v>0</v>
      </c>
      <c r="N19" s="11">
        <f t="shared" si="8"/>
        <v>0</v>
      </c>
      <c r="O19" s="15">
        <f t="shared" si="9"/>
        <v>0</v>
      </c>
      <c r="P19" s="15">
        <f t="shared" si="10"/>
        <v>0</v>
      </c>
      <c r="S19" s="7"/>
      <c r="T19" s="7"/>
      <c r="U19" s="7"/>
      <c r="V19" s="7"/>
      <c r="W19" s="7"/>
      <c r="X19" s="7"/>
      <c r="Y19" s="7"/>
      <c r="Z19" s="7"/>
      <c r="AA19" s="7"/>
      <c r="AD19" s="14">
        <f>+INDEX([1]Precios!$B$9:$H$28,MATCH($J19,[1]Precios!$B$9:$B$28,0),7)</f>
        <v>5903.9209000000001</v>
      </c>
      <c r="AE19" s="14">
        <f>+INDEX([1]Precios!$B$9:$H$28,MATCH($J19,[1]Precios!$B$9:$B$28,0),6)</f>
        <v>47.631999999999998</v>
      </c>
      <c r="AF19" s="28">
        <f t="shared" si="16"/>
        <v>0</v>
      </c>
      <c r="AG19" s="28">
        <f t="shared" si="17"/>
        <v>0</v>
      </c>
      <c r="AH19" s="28">
        <f t="shared" si="18"/>
        <v>0</v>
      </c>
      <c r="AI19" s="28">
        <f t="shared" si="19"/>
        <v>0</v>
      </c>
      <c r="AJ19" s="28"/>
      <c r="AK19" s="29">
        <f t="shared" si="20"/>
        <v>0</v>
      </c>
      <c r="AL19" s="29" t="e">
        <f t="shared" si="21"/>
        <v>#DIV/0!</v>
      </c>
      <c r="AO19" s="14">
        <f t="shared" si="22"/>
        <v>-5903.9209000000001</v>
      </c>
      <c r="AP19" s="14">
        <f t="shared" si="23"/>
        <v>-47.631999999999998</v>
      </c>
      <c r="AQ19" s="14">
        <f t="shared" si="24"/>
        <v>0</v>
      </c>
      <c r="AR19" s="14">
        <f t="shared" si="25"/>
        <v>0</v>
      </c>
      <c r="AS19" s="14">
        <f t="shared" si="26"/>
        <v>0</v>
      </c>
      <c r="AT19" s="14">
        <f t="shared" si="27"/>
        <v>0</v>
      </c>
      <c r="AU19" s="14">
        <f t="shared" si="28"/>
        <v>0</v>
      </c>
      <c r="AV19" s="14" t="e">
        <f t="shared" si="29"/>
        <v>#DIV/0!</v>
      </c>
      <c r="AY19" s="14"/>
      <c r="AZ19" s="14"/>
      <c r="BA19" s="14"/>
      <c r="BB19" s="14"/>
      <c r="BC19" s="14"/>
      <c r="BD19" s="14"/>
      <c r="BE19" s="14"/>
      <c r="BF19" s="14"/>
      <c r="BG19" s="14"/>
    </row>
    <row r="20" spans="2:59" hidden="1" x14ac:dyDescent="0.25">
      <c r="B20" s="5" t="s">
        <v>49</v>
      </c>
      <c r="C20" s="5" t="s">
        <v>5</v>
      </c>
      <c r="D20" s="5" t="s">
        <v>4</v>
      </c>
      <c r="E20" s="5">
        <v>220</v>
      </c>
      <c r="F20" s="5" t="s">
        <v>52</v>
      </c>
      <c r="G20" s="12" t="s">
        <v>70</v>
      </c>
      <c r="H20" s="13">
        <v>42736</v>
      </c>
      <c r="I20" s="13">
        <v>50040</v>
      </c>
      <c r="J20" s="4" t="str">
        <f t="shared" si="4"/>
        <v>Diego de Almagro 220</v>
      </c>
      <c r="K20" s="14">
        <f t="shared" si="5"/>
        <v>0</v>
      </c>
      <c r="L20" s="14">
        <f t="shared" si="6"/>
        <v>0</v>
      </c>
      <c r="M20" s="11">
        <f t="shared" si="7"/>
        <v>0</v>
      </c>
      <c r="N20" s="11">
        <f t="shared" si="8"/>
        <v>0</v>
      </c>
      <c r="O20" s="15">
        <f t="shared" si="9"/>
        <v>0</v>
      </c>
      <c r="P20" s="15">
        <f t="shared" si="10"/>
        <v>0</v>
      </c>
      <c r="S20" s="7"/>
      <c r="T20" s="7"/>
      <c r="U20" s="7"/>
      <c r="V20" s="7"/>
      <c r="W20" s="7"/>
      <c r="X20" s="7"/>
      <c r="Y20" s="7"/>
      <c r="Z20" s="7"/>
      <c r="AA20" s="7"/>
      <c r="AD20" s="14">
        <f>+INDEX([1]Precios!$B$9:$H$28,MATCH($J20,[1]Precios!$B$9:$B$28,0),7)</f>
        <v>5665.6243999999997</v>
      </c>
      <c r="AE20" s="14">
        <f>+INDEX([1]Precios!$B$9:$H$28,MATCH($J20,[1]Precios!$B$9:$B$28,0),6)</f>
        <v>47.295000000000002</v>
      </c>
      <c r="AF20" s="28">
        <f t="shared" si="16"/>
        <v>0</v>
      </c>
      <c r="AG20" s="28">
        <f t="shared" si="17"/>
        <v>0</v>
      </c>
      <c r="AH20" s="28">
        <f t="shared" si="18"/>
        <v>0</v>
      </c>
      <c r="AI20" s="28">
        <f t="shared" si="19"/>
        <v>0</v>
      </c>
      <c r="AJ20" s="28"/>
      <c r="AK20" s="29">
        <f t="shared" si="20"/>
        <v>0</v>
      </c>
      <c r="AL20" s="29" t="e">
        <f t="shared" si="21"/>
        <v>#DIV/0!</v>
      </c>
      <c r="AO20" s="14">
        <f t="shared" si="22"/>
        <v>-5665.6243999999997</v>
      </c>
      <c r="AP20" s="14">
        <f t="shared" si="23"/>
        <v>-47.295000000000002</v>
      </c>
      <c r="AQ20" s="14">
        <f t="shared" si="24"/>
        <v>0</v>
      </c>
      <c r="AR20" s="14">
        <f t="shared" si="25"/>
        <v>0</v>
      </c>
      <c r="AS20" s="14">
        <f t="shared" si="26"/>
        <v>0</v>
      </c>
      <c r="AT20" s="14">
        <f t="shared" si="27"/>
        <v>0</v>
      </c>
      <c r="AU20" s="14">
        <f t="shared" si="28"/>
        <v>0</v>
      </c>
      <c r="AV20" s="14" t="e">
        <f t="shared" si="29"/>
        <v>#DIV/0!</v>
      </c>
      <c r="AY20" s="14"/>
      <c r="AZ20" s="14"/>
      <c r="BA20" s="14"/>
      <c r="BB20" s="14"/>
      <c r="BC20" s="14"/>
      <c r="BD20" s="14"/>
      <c r="BE20" s="14"/>
      <c r="BF20" s="14"/>
      <c r="BG20" s="14"/>
    </row>
    <row r="21" spans="2:59" hidden="1" x14ac:dyDescent="0.25">
      <c r="B21" s="5" t="s">
        <v>49</v>
      </c>
      <c r="C21" s="5" t="s">
        <v>5</v>
      </c>
      <c r="D21" s="5" t="s">
        <v>7</v>
      </c>
      <c r="E21" s="5">
        <v>220</v>
      </c>
      <c r="F21" s="5" t="s">
        <v>52</v>
      </c>
      <c r="G21" s="12" t="s">
        <v>70</v>
      </c>
      <c r="H21" s="13">
        <v>42736</v>
      </c>
      <c r="I21" s="13">
        <v>50040</v>
      </c>
      <c r="J21" s="4" t="str">
        <f t="shared" si="4"/>
        <v>Maitencillo 220</v>
      </c>
      <c r="K21" s="14">
        <f t="shared" si="5"/>
        <v>0</v>
      </c>
      <c r="L21" s="14">
        <f t="shared" si="6"/>
        <v>0</v>
      </c>
      <c r="M21" s="11">
        <f t="shared" si="7"/>
        <v>0</v>
      </c>
      <c r="N21" s="11">
        <f t="shared" si="8"/>
        <v>0</v>
      </c>
      <c r="O21" s="15">
        <f t="shared" si="9"/>
        <v>0</v>
      </c>
      <c r="P21" s="15">
        <f t="shared" si="10"/>
        <v>0</v>
      </c>
      <c r="S21" s="7"/>
      <c r="T21" s="7"/>
      <c r="U21" s="7"/>
      <c r="V21" s="7"/>
      <c r="W21" s="7"/>
      <c r="X21" s="7"/>
      <c r="Y21" s="7"/>
      <c r="Z21" s="7"/>
      <c r="AA21" s="7"/>
      <c r="AD21" s="14">
        <f>+INDEX([1]Precios!$B$9:$H$28,MATCH($J21,[1]Precios!$B$9:$B$28,0),7)</f>
        <v>5628.4650000000001</v>
      </c>
      <c r="AE21" s="14">
        <f>+INDEX([1]Precios!$B$9:$H$28,MATCH($J21,[1]Precios!$B$9:$B$28,0),6)</f>
        <v>46.392000000000003</v>
      </c>
      <c r="AF21" s="28">
        <f t="shared" si="16"/>
        <v>0</v>
      </c>
      <c r="AG21" s="28">
        <f t="shared" si="17"/>
        <v>0</v>
      </c>
      <c r="AH21" s="28">
        <f t="shared" si="18"/>
        <v>0</v>
      </c>
      <c r="AI21" s="28">
        <f t="shared" si="19"/>
        <v>0</v>
      </c>
      <c r="AJ21" s="28"/>
      <c r="AK21" s="29">
        <f t="shared" si="20"/>
        <v>0</v>
      </c>
      <c r="AL21" s="29" t="e">
        <f t="shared" si="21"/>
        <v>#DIV/0!</v>
      </c>
      <c r="AO21" s="14">
        <f t="shared" si="22"/>
        <v>-5628.4650000000001</v>
      </c>
      <c r="AP21" s="14">
        <f t="shared" si="23"/>
        <v>-46.392000000000003</v>
      </c>
      <c r="AQ21" s="14">
        <f t="shared" si="24"/>
        <v>0</v>
      </c>
      <c r="AR21" s="14">
        <f t="shared" si="25"/>
        <v>0</v>
      </c>
      <c r="AS21" s="14">
        <f t="shared" si="26"/>
        <v>0</v>
      </c>
      <c r="AT21" s="14">
        <f t="shared" si="27"/>
        <v>0</v>
      </c>
      <c r="AU21" s="14">
        <f t="shared" si="28"/>
        <v>0</v>
      </c>
      <c r="AV21" s="14" t="e">
        <f t="shared" si="29"/>
        <v>#DIV/0!</v>
      </c>
      <c r="AY21" s="14"/>
      <c r="AZ21" s="14"/>
      <c r="BA21" s="14"/>
      <c r="BB21" s="14"/>
      <c r="BC21" s="14"/>
      <c r="BD21" s="14"/>
      <c r="BE21" s="14"/>
      <c r="BF21" s="14"/>
      <c r="BG21" s="14"/>
    </row>
    <row r="22" spans="2:59" hidden="1" x14ac:dyDescent="0.25">
      <c r="B22" s="5" t="s">
        <v>49</v>
      </c>
      <c r="C22" s="5" t="s">
        <v>5</v>
      </c>
      <c r="D22" s="5" t="s">
        <v>50</v>
      </c>
      <c r="E22" s="5">
        <v>220</v>
      </c>
      <c r="F22" s="5" t="s">
        <v>52</v>
      </c>
      <c r="G22" s="12" t="s">
        <v>70</v>
      </c>
      <c r="H22" s="13">
        <v>42736</v>
      </c>
      <c r="I22" s="13">
        <v>50040</v>
      </c>
      <c r="J22" s="4" t="str">
        <f t="shared" si="4"/>
        <v>Pan de Azucar 220</v>
      </c>
      <c r="K22" s="14">
        <f t="shared" si="5"/>
        <v>0</v>
      </c>
      <c r="L22" s="14">
        <f t="shared" si="6"/>
        <v>0</v>
      </c>
      <c r="M22" s="11">
        <f t="shared" si="7"/>
        <v>0</v>
      </c>
      <c r="N22" s="11">
        <f t="shared" si="8"/>
        <v>0</v>
      </c>
      <c r="O22" s="15">
        <f t="shared" si="9"/>
        <v>0</v>
      </c>
      <c r="P22" s="15">
        <f t="shared" si="10"/>
        <v>0</v>
      </c>
      <c r="S22" s="7"/>
      <c r="T22" s="7"/>
      <c r="U22" s="7"/>
      <c r="V22" s="7"/>
      <c r="W22" s="7"/>
      <c r="X22" s="7"/>
      <c r="Y22" s="7"/>
      <c r="Z22" s="7"/>
      <c r="AA22" s="7"/>
      <c r="AD22" s="14">
        <f>+INDEX([1]Precios!$B$9:$H$28,MATCH($J22,[1]Precios!$B$9:$B$28,0),7)</f>
        <v>5537.8145000000004</v>
      </c>
      <c r="AE22" s="14">
        <f>+INDEX([1]Precios!$B$9:$H$28,MATCH($J22,[1]Precios!$B$9:$B$28,0),6)</f>
        <v>53.296999999999997</v>
      </c>
      <c r="AF22" s="28">
        <f t="shared" si="16"/>
        <v>0</v>
      </c>
      <c r="AG22" s="28">
        <f t="shared" si="17"/>
        <v>0</v>
      </c>
      <c r="AH22" s="28">
        <f t="shared" si="18"/>
        <v>0</v>
      </c>
      <c r="AI22" s="28">
        <f t="shared" si="19"/>
        <v>0</v>
      </c>
      <c r="AJ22" s="28"/>
      <c r="AK22" s="29">
        <f t="shared" si="20"/>
        <v>0</v>
      </c>
      <c r="AL22" s="29" t="e">
        <f t="shared" si="21"/>
        <v>#DIV/0!</v>
      </c>
      <c r="AO22" s="14">
        <f t="shared" si="22"/>
        <v>-5537.8145000000004</v>
      </c>
      <c r="AP22" s="14">
        <f t="shared" si="23"/>
        <v>-53.296999999999997</v>
      </c>
      <c r="AQ22" s="14">
        <f t="shared" si="24"/>
        <v>0</v>
      </c>
      <c r="AR22" s="14">
        <f t="shared" si="25"/>
        <v>0</v>
      </c>
      <c r="AS22" s="14">
        <f t="shared" si="26"/>
        <v>0</v>
      </c>
      <c r="AT22" s="14">
        <f t="shared" si="27"/>
        <v>0</v>
      </c>
      <c r="AU22" s="14">
        <f t="shared" si="28"/>
        <v>0</v>
      </c>
      <c r="AV22" s="14" t="e">
        <f t="shared" si="29"/>
        <v>#DIV/0!</v>
      </c>
      <c r="AY22" s="14"/>
      <c r="AZ22" s="14"/>
      <c r="BA22" s="14"/>
      <c r="BB22" s="14"/>
      <c r="BC22" s="14"/>
      <c r="BD22" s="14"/>
      <c r="BE22" s="14"/>
      <c r="BF22" s="14"/>
      <c r="BG22" s="14"/>
    </row>
    <row r="23" spans="2:59" hidden="1" x14ac:dyDescent="0.25">
      <c r="B23" s="5" t="s">
        <v>49</v>
      </c>
      <c r="C23" s="5" t="s">
        <v>59</v>
      </c>
      <c r="D23" s="5" t="s">
        <v>47</v>
      </c>
      <c r="E23" s="5">
        <v>220</v>
      </c>
      <c r="F23" s="5" t="s">
        <v>52</v>
      </c>
      <c r="G23" s="12" t="s">
        <v>68</v>
      </c>
      <c r="H23" s="13">
        <v>42736</v>
      </c>
      <c r="I23" s="13">
        <v>50040</v>
      </c>
      <c r="J23" s="4" t="str">
        <f t="shared" si="4"/>
        <v>Los Vilos 220</v>
      </c>
      <c r="K23" s="14">
        <f t="shared" si="5"/>
        <v>0</v>
      </c>
      <c r="L23" s="14">
        <f t="shared" si="6"/>
        <v>0</v>
      </c>
      <c r="M23" s="11">
        <f t="shared" si="7"/>
        <v>0</v>
      </c>
      <c r="N23" s="11">
        <f t="shared" si="8"/>
        <v>0</v>
      </c>
      <c r="O23" s="15">
        <f t="shared" si="9"/>
        <v>0</v>
      </c>
      <c r="P23" s="15">
        <f t="shared" si="10"/>
        <v>0</v>
      </c>
      <c r="S23" s="7"/>
      <c r="T23" s="7"/>
      <c r="U23" s="7"/>
      <c r="V23" s="7"/>
      <c r="W23" s="7"/>
      <c r="X23" s="7"/>
      <c r="Y23" s="7"/>
      <c r="Z23" s="7"/>
      <c r="AA23" s="7"/>
      <c r="AD23" s="14">
        <f>+INDEX([1]Precios!$B$9:$H$28,MATCH($J23,[1]Precios!$B$9:$B$28,0),7)</f>
        <v>5700.6018999999997</v>
      </c>
      <c r="AE23" s="14">
        <f>+INDEX([1]Precios!$B$9:$H$28,MATCH($J23,[1]Precios!$B$9:$B$28,0),6)</f>
        <v>55.033999999999999</v>
      </c>
      <c r="AF23" s="28">
        <f t="shared" si="16"/>
        <v>0</v>
      </c>
      <c r="AG23" s="28">
        <f t="shared" si="17"/>
        <v>0</v>
      </c>
      <c r="AH23" s="28">
        <f t="shared" si="18"/>
        <v>0</v>
      </c>
      <c r="AI23" s="28">
        <f t="shared" si="19"/>
        <v>0</v>
      </c>
      <c r="AJ23" s="28"/>
      <c r="AK23" s="29">
        <f t="shared" si="20"/>
        <v>0</v>
      </c>
      <c r="AL23" s="29" t="e">
        <f t="shared" si="21"/>
        <v>#DIV/0!</v>
      </c>
      <c r="AO23" s="14">
        <f t="shared" si="22"/>
        <v>-5700.6018999999997</v>
      </c>
      <c r="AP23" s="14">
        <f t="shared" si="23"/>
        <v>-55.033999999999999</v>
      </c>
      <c r="AQ23" s="14">
        <f t="shared" si="24"/>
        <v>0</v>
      </c>
      <c r="AR23" s="14">
        <f t="shared" si="25"/>
        <v>0</v>
      </c>
      <c r="AS23" s="14">
        <f t="shared" si="26"/>
        <v>0</v>
      </c>
      <c r="AT23" s="14">
        <f t="shared" si="27"/>
        <v>0</v>
      </c>
      <c r="AU23" s="14">
        <f t="shared" si="28"/>
        <v>0</v>
      </c>
      <c r="AV23" s="14" t="e">
        <f t="shared" si="29"/>
        <v>#DIV/0!</v>
      </c>
      <c r="AY23" s="14"/>
      <c r="AZ23" s="14"/>
      <c r="BA23" s="14"/>
      <c r="BB23" s="14"/>
      <c r="BC23" s="14"/>
      <c r="BD23" s="14"/>
      <c r="BE23" s="14"/>
      <c r="BF23" s="14"/>
      <c r="BG23" s="14"/>
    </row>
    <row r="24" spans="2:59" hidden="1" x14ac:dyDescent="0.25">
      <c r="B24" s="5" t="s">
        <v>49</v>
      </c>
      <c r="C24" s="5" t="s">
        <v>59</v>
      </c>
      <c r="D24" s="5" t="s">
        <v>7</v>
      </c>
      <c r="E24" s="5">
        <v>220</v>
      </c>
      <c r="F24" s="5" t="s">
        <v>52</v>
      </c>
      <c r="G24" s="12" t="s">
        <v>68</v>
      </c>
      <c r="H24" s="13">
        <v>42736</v>
      </c>
      <c r="I24" s="13">
        <v>50040</v>
      </c>
      <c r="J24" s="4" t="str">
        <f t="shared" si="4"/>
        <v>Maitencillo 220</v>
      </c>
      <c r="K24" s="14">
        <f t="shared" si="5"/>
        <v>0</v>
      </c>
      <c r="L24" s="14">
        <f t="shared" si="6"/>
        <v>0</v>
      </c>
      <c r="M24" s="11">
        <f t="shared" si="7"/>
        <v>0</v>
      </c>
      <c r="N24" s="11">
        <f t="shared" si="8"/>
        <v>0</v>
      </c>
      <c r="O24" s="15">
        <f t="shared" si="9"/>
        <v>0</v>
      </c>
      <c r="P24" s="15">
        <f t="shared" si="10"/>
        <v>0</v>
      </c>
      <c r="S24" s="7"/>
      <c r="T24" s="7"/>
      <c r="U24" s="7"/>
      <c r="V24" s="7"/>
      <c r="W24" s="7"/>
      <c r="X24" s="7"/>
      <c r="Y24" s="7"/>
      <c r="Z24" s="7"/>
      <c r="AA24" s="7"/>
      <c r="AD24" s="14">
        <f>+INDEX([1]Precios!$B$9:$H$28,MATCH($J24,[1]Precios!$B$9:$B$28,0),7)</f>
        <v>5628.4650000000001</v>
      </c>
      <c r="AE24" s="14">
        <f>+INDEX([1]Precios!$B$9:$H$28,MATCH($J24,[1]Precios!$B$9:$B$28,0),6)</f>
        <v>46.392000000000003</v>
      </c>
      <c r="AF24" s="28">
        <f t="shared" si="16"/>
        <v>0</v>
      </c>
      <c r="AG24" s="28">
        <f t="shared" si="17"/>
        <v>0</v>
      </c>
      <c r="AH24" s="28">
        <f t="shared" si="18"/>
        <v>0</v>
      </c>
      <c r="AI24" s="28">
        <f t="shared" si="19"/>
        <v>0</v>
      </c>
      <c r="AJ24" s="28"/>
      <c r="AK24" s="29">
        <f t="shared" si="20"/>
        <v>0</v>
      </c>
      <c r="AL24" s="29" t="e">
        <f t="shared" si="21"/>
        <v>#DIV/0!</v>
      </c>
      <c r="AO24" s="14">
        <f t="shared" si="22"/>
        <v>-5628.4650000000001</v>
      </c>
      <c r="AP24" s="14">
        <f t="shared" si="23"/>
        <v>-46.392000000000003</v>
      </c>
      <c r="AQ24" s="14">
        <f t="shared" si="24"/>
        <v>0</v>
      </c>
      <c r="AR24" s="14">
        <f t="shared" si="25"/>
        <v>0</v>
      </c>
      <c r="AS24" s="14">
        <f t="shared" si="26"/>
        <v>0</v>
      </c>
      <c r="AT24" s="14">
        <f t="shared" si="27"/>
        <v>0</v>
      </c>
      <c r="AU24" s="14">
        <f t="shared" si="28"/>
        <v>0</v>
      </c>
      <c r="AV24" s="14" t="e">
        <f t="shared" si="29"/>
        <v>#DIV/0!</v>
      </c>
      <c r="AY24" s="14"/>
      <c r="AZ24" s="14"/>
      <c r="BA24" s="14"/>
      <c r="BB24" s="14"/>
      <c r="BC24" s="14"/>
      <c r="BD24" s="14"/>
      <c r="BE24" s="14"/>
      <c r="BF24" s="14"/>
      <c r="BG24" s="14"/>
    </row>
    <row r="25" spans="2:59" hidden="1" x14ac:dyDescent="0.25">
      <c r="B25" s="5" t="s">
        <v>49</v>
      </c>
      <c r="C25" s="5" t="s">
        <v>59</v>
      </c>
      <c r="D25" s="5" t="s">
        <v>48</v>
      </c>
      <c r="E25" s="5">
        <v>220</v>
      </c>
      <c r="F25" s="5" t="s">
        <v>52</v>
      </c>
      <c r="G25" s="12" t="s">
        <v>68</v>
      </c>
      <c r="H25" s="13">
        <v>42736</v>
      </c>
      <c r="I25" s="13">
        <v>50040</v>
      </c>
      <c r="J25" s="4" t="str">
        <f t="shared" si="4"/>
        <v>Nogales 220</v>
      </c>
      <c r="K25" s="14">
        <f t="shared" si="5"/>
        <v>0</v>
      </c>
      <c r="L25" s="14">
        <f t="shared" si="6"/>
        <v>0</v>
      </c>
      <c r="M25" s="11">
        <f t="shared" si="7"/>
        <v>0</v>
      </c>
      <c r="N25" s="11">
        <f t="shared" si="8"/>
        <v>0</v>
      </c>
      <c r="O25" s="15">
        <f t="shared" si="9"/>
        <v>0</v>
      </c>
      <c r="P25" s="15">
        <f t="shared" si="10"/>
        <v>0</v>
      </c>
      <c r="S25" s="7"/>
      <c r="T25" s="7"/>
      <c r="U25" s="7"/>
      <c r="V25" s="7"/>
      <c r="W25" s="7"/>
      <c r="X25" s="7"/>
      <c r="Y25" s="7"/>
      <c r="Z25" s="7"/>
      <c r="AA25" s="7"/>
      <c r="AD25" s="14">
        <f>+INDEX([1]Precios!$B$9:$H$28,MATCH($J25,[1]Precios!$B$9:$B$28,0),7)</f>
        <v>5636.9283999999998</v>
      </c>
      <c r="AE25" s="14">
        <f>+INDEX([1]Precios!$B$9:$H$28,MATCH($J25,[1]Precios!$B$9:$B$28,0),6)</f>
        <v>53.793999999999997</v>
      </c>
      <c r="AF25" s="28">
        <f t="shared" si="16"/>
        <v>0</v>
      </c>
      <c r="AG25" s="28">
        <f t="shared" si="17"/>
        <v>0</v>
      </c>
      <c r="AH25" s="28">
        <f t="shared" si="18"/>
        <v>0</v>
      </c>
      <c r="AI25" s="28">
        <f t="shared" si="19"/>
        <v>0</v>
      </c>
      <c r="AJ25" s="28"/>
      <c r="AK25" s="29">
        <f t="shared" si="20"/>
        <v>0</v>
      </c>
      <c r="AL25" s="29" t="e">
        <f t="shared" si="21"/>
        <v>#DIV/0!</v>
      </c>
      <c r="AO25" s="14">
        <f t="shared" si="22"/>
        <v>-5636.9283999999998</v>
      </c>
      <c r="AP25" s="14">
        <f t="shared" si="23"/>
        <v>-53.793999999999997</v>
      </c>
      <c r="AQ25" s="14">
        <f t="shared" si="24"/>
        <v>0</v>
      </c>
      <c r="AR25" s="14">
        <f t="shared" si="25"/>
        <v>0</v>
      </c>
      <c r="AS25" s="14">
        <f t="shared" si="26"/>
        <v>0</v>
      </c>
      <c r="AT25" s="14">
        <f t="shared" si="27"/>
        <v>0</v>
      </c>
      <c r="AU25" s="14">
        <f t="shared" si="28"/>
        <v>0</v>
      </c>
      <c r="AV25" s="14" t="e">
        <f t="shared" si="29"/>
        <v>#DIV/0!</v>
      </c>
      <c r="AY25" s="14"/>
      <c r="AZ25" s="14"/>
      <c r="BA25" s="14"/>
      <c r="BB25" s="14"/>
      <c r="BC25" s="14"/>
      <c r="BD25" s="14"/>
      <c r="BE25" s="14"/>
      <c r="BF25" s="14"/>
      <c r="BG25" s="14"/>
    </row>
    <row r="26" spans="2:59" hidden="1" x14ac:dyDescent="0.25">
      <c r="B26" s="5" t="s">
        <v>49</v>
      </c>
      <c r="C26" s="5" t="s">
        <v>59</v>
      </c>
      <c r="D26" s="5" t="s">
        <v>50</v>
      </c>
      <c r="E26" s="5">
        <v>220</v>
      </c>
      <c r="F26" s="5" t="s">
        <v>52</v>
      </c>
      <c r="G26" s="12" t="s">
        <v>68</v>
      </c>
      <c r="H26" s="13">
        <v>42736</v>
      </c>
      <c r="I26" s="13">
        <v>50040</v>
      </c>
      <c r="J26" s="4" t="str">
        <f t="shared" si="4"/>
        <v>Pan de Azucar 220</v>
      </c>
      <c r="K26" s="14">
        <f t="shared" si="5"/>
        <v>0</v>
      </c>
      <c r="L26" s="14">
        <f t="shared" si="6"/>
        <v>0</v>
      </c>
      <c r="M26" s="11">
        <f t="shared" si="7"/>
        <v>0</v>
      </c>
      <c r="N26" s="11">
        <f t="shared" si="8"/>
        <v>0</v>
      </c>
      <c r="O26" s="15">
        <f t="shared" si="9"/>
        <v>0</v>
      </c>
      <c r="P26" s="15">
        <f t="shared" si="10"/>
        <v>0</v>
      </c>
      <c r="S26" s="7"/>
      <c r="T26" s="7"/>
      <c r="U26" s="7"/>
      <c r="V26" s="7"/>
      <c r="W26" s="7"/>
      <c r="X26" s="7"/>
      <c r="Y26" s="7"/>
      <c r="Z26" s="7"/>
      <c r="AA26" s="7"/>
      <c r="AD26" s="14">
        <f>+INDEX([1]Precios!$B$9:$H$28,MATCH($J26,[1]Precios!$B$9:$B$28,0),7)</f>
        <v>5537.8145000000004</v>
      </c>
      <c r="AE26" s="14">
        <f>+INDEX([1]Precios!$B$9:$H$28,MATCH($J26,[1]Precios!$B$9:$B$28,0),6)</f>
        <v>53.296999999999997</v>
      </c>
      <c r="AF26" s="28">
        <f t="shared" si="16"/>
        <v>0</v>
      </c>
      <c r="AG26" s="28">
        <f t="shared" si="17"/>
        <v>0</v>
      </c>
      <c r="AH26" s="28">
        <f t="shared" si="18"/>
        <v>0</v>
      </c>
      <c r="AI26" s="28">
        <f t="shared" si="19"/>
        <v>0</v>
      </c>
      <c r="AJ26" s="28"/>
      <c r="AK26" s="29">
        <f t="shared" si="20"/>
        <v>0</v>
      </c>
      <c r="AL26" s="29" t="e">
        <f t="shared" si="21"/>
        <v>#DIV/0!</v>
      </c>
      <c r="AO26" s="14">
        <f t="shared" si="22"/>
        <v>-5537.8145000000004</v>
      </c>
      <c r="AP26" s="14">
        <f t="shared" si="23"/>
        <v>-53.296999999999997</v>
      </c>
      <c r="AQ26" s="14">
        <f t="shared" si="24"/>
        <v>0</v>
      </c>
      <c r="AR26" s="14">
        <f t="shared" si="25"/>
        <v>0</v>
      </c>
      <c r="AS26" s="14">
        <f t="shared" si="26"/>
        <v>0</v>
      </c>
      <c r="AT26" s="14">
        <f t="shared" si="27"/>
        <v>0</v>
      </c>
      <c r="AU26" s="14">
        <f t="shared" si="28"/>
        <v>0</v>
      </c>
      <c r="AV26" s="14" t="e">
        <f t="shared" si="29"/>
        <v>#DIV/0!</v>
      </c>
      <c r="AY26" s="14"/>
      <c r="AZ26" s="14"/>
      <c r="BA26" s="14"/>
      <c r="BB26" s="14"/>
      <c r="BC26" s="14"/>
      <c r="BD26" s="14"/>
      <c r="BE26" s="14"/>
      <c r="BF26" s="25"/>
      <c r="BG26" s="14"/>
    </row>
    <row r="27" spans="2:59" hidden="1" x14ac:dyDescent="0.25">
      <c r="B27" s="5" t="s">
        <v>49</v>
      </c>
      <c r="C27" s="5" t="s">
        <v>59</v>
      </c>
      <c r="D27" s="5" t="s">
        <v>3</v>
      </c>
      <c r="E27" s="5">
        <v>220</v>
      </c>
      <c r="F27" s="5" t="s">
        <v>52</v>
      </c>
      <c r="G27" s="12" t="s">
        <v>68</v>
      </c>
      <c r="H27" s="13">
        <v>42736</v>
      </c>
      <c r="I27" s="13">
        <v>50040</v>
      </c>
      <c r="J27" s="4" t="str">
        <f t="shared" si="4"/>
        <v>Quillota 220</v>
      </c>
      <c r="K27" s="14">
        <f t="shared" si="5"/>
        <v>0</v>
      </c>
      <c r="L27" s="14">
        <f t="shared" si="6"/>
        <v>0</v>
      </c>
      <c r="M27" s="11">
        <f t="shared" si="7"/>
        <v>0</v>
      </c>
      <c r="N27" s="11">
        <f t="shared" si="8"/>
        <v>0</v>
      </c>
      <c r="O27" s="15">
        <f t="shared" si="9"/>
        <v>0</v>
      </c>
      <c r="P27" s="15">
        <f t="shared" si="10"/>
        <v>0</v>
      </c>
      <c r="S27" s="7"/>
      <c r="T27" s="7"/>
      <c r="U27" s="7"/>
      <c r="V27" s="7"/>
      <c r="W27" s="7"/>
      <c r="X27" s="7"/>
      <c r="Y27" s="7"/>
      <c r="Z27" s="7"/>
      <c r="AA27" s="7"/>
      <c r="AD27" s="14">
        <f>+INDEX([1]Precios!$B$9:$H$28,MATCH($J27,[1]Precios!$B$9:$B$28,0),7)</f>
        <v>5623.9687999999996</v>
      </c>
      <c r="AE27" s="14">
        <f>+INDEX([1]Precios!$B$9:$H$28,MATCH($J27,[1]Precios!$B$9:$B$28,0),6)</f>
        <v>54.633000000000003</v>
      </c>
      <c r="AF27" s="28">
        <f t="shared" si="16"/>
        <v>0</v>
      </c>
      <c r="AG27" s="28">
        <f t="shared" si="17"/>
        <v>0</v>
      </c>
      <c r="AH27" s="28">
        <f t="shared" si="18"/>
        <v>0</v>
      </c>
      <c r="AI27" s="28">
        <f t="shared" si="19"/>
        <v>0</v>
      </c>
      <c r="AJ27" s="28"/>
      <c r="AK27" s="29">
        <f t="shared" si="20"/>
        <v>0</v>
      </c>
      <c r="AL27" s="29" t="e">
        <f t="shared" si="21"/>
        <v>#DIV/0!</v>
      </c>
      <c r="AO27" s="14">
        <f t="shared" si="22"/>
        <v>-5623.9687999999996</v>
      </c>
      <c r="AP27" s="14">
        <f t="shared" si="23"/>
        <v>-54.633000000000003</v>
      </c>
      <c r="AQ27" s="14">
        <f t="shared" si="24"/>
        <v>0</v>
      </c>
      <c r="AR27" s="14">
        <f t="shared" si="25"/>
        <v>0</v>
      </c>
      <c r="AS27" s="14">
        <f t="shared" si="26"/>
        <v>0</v>
      </c>
      <c r="AT27" s="14">
        <f t="shared" si="27"/>
        <v>0</v>
      </c>
      <c r="AU27" s="14">
        <f t="shared" si="28"/>
        <v>0</v>
      </c>
      <c r="AV27" s="14" t="e">
        <f t="shared" si="29"/>
        <v>#DIV/0!</v>
      </c>
      <c r="AY27" s="14"/>
      <c r="AZ27" s="14"/>
      <c r="BA27" s="14"/>
      <c r="BB27" s="14"/>
      <c r="BC27" s="14"/>
      <c r="BD27" s="14"/>
      <c r="BE27" s="14"/>
      <c r="BF27" s="14"/>
      <c r="BG27" s="14"/>
    </row>
    <row r="28" spans="2:59" hidden="1" x14ac:dyDescent="0.25">
      <c r="B28" s="5" t="s">
        <v>49</v>
      </c>
      <c r="C28" s="5" t="s">
        <v>59</v>
      </c>
      <c r="D28" s="5" t="s">
        <v>47</v>
      </c>
      <c r="E28" s="5">
        <v>220</v>
      </c>
      <c r="F28" s="5" t="s">
        <v>52</v>
      </c>
      <c r="G28" s="12" t="s">
        <v>69</v>
      </c>
      <c r="H28" s="13">
        <v>42736</v>
      </c>
      <c r="I28" s="13">
        <v>50040</v>
      </c>
      <c r="J28" s="4" t="str">
        <f t="shared" si="4"/>
        <v>Los Vilos 220</v>
      </c>
      <c r="K28" s="14">
        <f t="shared" si="5"/>
        <v>0</v>
      </c>
      <c r="L28" s="14">
        <f t="shared" si="6"/>
        <v>0</v>
      </c>
      <c r="M28" s="11">
        <f t="shared" si="7"/>
        <v>0</v>
      </c>
      <c r="N28" s="11">
        <f t="shared" si="8"/>
        <v>0</v>
      </c>
      <c r="O28" s="15">
        <f t="shared" si="9"/>
        <v>0</v>
      </c>
      <c r="P28" s="15">
        <f t="shared" si="10"/>
        <v>0</v>
      </c>
      <c r="S28" s="7"/>
      <c r="T28" s="7"/>
      <c r="U28" s="7"/>
      <c r="V28" s="7"/>
      <c r="W28" s="7"/>
      <c r="X28" s="7"/>
      <c r="Y28" s="7"/>
      <c r="Z28" s="7"/>
      <c r="AA28" s="7"/>
      <c r="AD28" s="14">
        <f>+INDEX([1]Precios!$B$9:$H$28,MATCH($J28,[1]Precios!$B$9:$B$28,0),7)</f>
        <v>5700.6018999999997</v>
      </c>
      <c r="AE28" s="14">
        <f>+INDEX([1]Precios!$B$9:$H$28,MATCH($J28,[1]Precios!$B$9:$B$28,0),6)</f>
        <v>55.033999999999999</v>
      </c>
      <c r="AF28" s="28">
        <f t="shared" si="16"/>
        <v>0</v>
      </c>
      <c r="AG28" s="28">
        <f t="shared" si="17"/>
        <v>0</v>
      </c>
      <c r="AH28" s="28">
        <f t="shared" si="18"/>
        <v>0</v>
      </c>
      <c r="AI28" s="28">
        <f t="shared" si="19"/>
        <v>0</v>
      </c>
      <c r="AJ28" s="28"/>
      <c r="AK28" s="29">
        <f t="shared" si="20"/>
        <v>0</v>
      </c>
      <c r="AL28" s="29" t="e">
        <f t="shared" si="21"/>
        <v>#DIV/0!</v>
      </c>
      <c r="AO28" s="14">
        <f t="shared" si="22"/>
        <v>-5700.6018999999997</v>
      </c>
      <c r="AP28" s="14">
        <f t="shared" si="23"/>
        <v>-55.033999999999999</v>
      </c>
      <c r="AQ28" s="14">
        <f t="shared" si="24"/>
        <v>0</v>
      </c>
      <c r="AR28" s="14">
        <f t="shared" si="25"/>
        <v>0</v>
      </c>
      <c r="AS28" s="14">
        <f t="shared" si="26"/>
        <v>0</v>
      </c>
      <c r="AT28" s="14">
        <f t="shared" si="27"/>
        <v>0</v>
      </c>
      <c r="AU28" s="14">
        <f t="shared" si="28"/>
        <v>0</v>
      </c>
      <c r="AV28" s="14" t="e">
        <f t="shared" si="29"/>
        <v>#DIV/0!</v>
      </c>
      <c r="AY28" s="14"/>
      <c r="AZ28" s="14"/>
      <c r="BA28" s="14"/>
      <c r="BB28" s="14"/>
      <c r="BC28" s="14"/>
      <c r="BD28" s="14"/>
      <c r="BE28" s="14"/>
      <c r="BF28" s="14"/>
      <c r="BG28" s="14"/>
    </row>
    <row r="29" spans="2:59" hidden="1" x14ac:dyDescent="0.25">
      <c r="B29" s="5" t="s">
        <v>49</v>
      </c>
      <c r="C29" s="5" t="s">
        <v>59</v>
      </c>
      <c r="D29" s="5" t="s">
        <v>7</v>
      </c>
      <c r="E29" s="5">
        <v>220</v>
      </c>
      <c r="F29" s="5" t="s">
        <v>52</v>
      </c>
      <c r="G29" s="12" t="s">
        <v>69</v>
      </c>
      <c r="H29" s="13">
        <v>42736</v>
      </c>
      <c r="I29" s="13">
        <v>50040</v>
      </c>
      <c r="J29" s="4" t="str">
        <f t="shared" si="4"/>
        <v>Maitencillo 220</v>
      </c>
      <c r="K29" s="14">
        <f t="shared" si="5"/>
        <v>0</v>
      </c>
      <c r="L29" s="14">
        <f t="shared" si="6"/>
        <v>0</v>
      </c>
      <c r="M29" s="11">
        <f t="shared" si="7"/>
        <v>0</v>
      </c>
      <c r="N29" s="11">
        <f t="shared" si="8"/>
        <v>0</v>
      </c>
      <c r="O29" s="15">
        <f t="shared" si="9"/>
        <v>0</v>
      </c>
      <c r="P29" s="15">
        <f t="shared" si="10"/>
        <v>0</v>
      </c>
      <c r="S29" s="7"/>
      <c r="T29" s="7"/>
      <c r="U29" s="7"/>
      <c r="V29" s="7"/>
      <c r="W29" s="7"/>
      <c r="X29" s="7"/>
      <c r="Y29" s="7"/>
      <c r="Z29" s="7"/>
      <c r="AA29" s="7"/>
      <c r="AD29" s="14">
        <f>+INDEX([1]Precios!$B$9:$H$28,MATCH($J29,[1]Precios!$B$9:$B$28,0),7)</f>
        <v>5628.4650000000001</v>
      </c>
      <c r="AE29" s="14">
        <f>+INDEX([1]Precios!$B$9:$H$28,MATCH($J29,[1]Precios!$B$9:$B$28,0),6)</f>
        <v>46.392000000000003</v>
      </c>
      <c r="AF29" s="28">
        <f t="shared" si="16"/>
        <v>0</v>
      </c>
      <c r="AG29" s="28">
        <f t="shared" si="17"/>
        <v>0</v>
      </c>
      <c r="AH29" s="28">
        <f t="shared" si="18"/>
        <v>0</v>
      </c>
      <c r="AI29" s="28">
        <f t="shared" si="19"/>
        <v>0</v>
      </c>
      <c r="AJ29" s="28"/>
      <c r="AK29" s="29">
        <f t="shared" si="20"/>
        <v>0</v>
      </c>
      <c r="AL29" s="29" t="e">
        <f t="shared" si="21"/>
        <v>#DIV/0!</v>
      </c>
      <c r="AO29" s="14">
        <f t="shared" si="22"/>
        <v>-5628.4650000000001</v>
      </c>
      <c r="AP29" s="14">
        <f t="shared" si="23"/>
        <v>-46.392000000000003</v>
      </c>
      <c r="AQ29" s="14">
        <f t="shared" si="24"/>
        <v>0</v>
      </c>
      <c r="AR29" s="14">
        <f t="shared" si="25"/>
        <v>0</v>
      </c>
      <c r="AS29" s="14">
        <f t="shared" si="26"/>
        <v>0</v>
      </c>
      <c r="AT29" s="14">
        <f t="shared" si="27"/>
        <v>0</v>
      </c>
      <c r="AU29" s="14">
        <f t="shared" si="28"/>
        <v>0</v>
      </c>
      <c r="AV29" s="14" t="e">
        <f t="shared" si="29"/>
        <v>#DIV/0!</v>
      </c>
      <c r="AY29" s="14"/>
      <c r="AZ29" s="14"/>
      <c r="BA29" s="14"/>
      <c r="BB29" s="14"/>
      <c r="BC29" s="14"/>
      <c r="BD29" s="14"/>
      <c r="BE29" s="14"/>
      <c r="BF29" s="14"/>
      <c r="BG29" s="14"/>
    </row>
    <row r="30" spans="2:59" hidden="1" x14ac:dyDescent="0.25">
      <c r="B30" s="5" t="s">
        <v>49</v>
      </c>
      <c r="C30" s="5" t="s">
        <v>59</v>
      </c>
      <c r="D30" s="5" t="s">
        <v>48</v>
      </c>
      <c r="E30" s="5">
        <v>220</v>
      </c>
      <c r="F30" s="5" t="s">
        <v>52</v>
      </c>
      <c r="G30" s="12" t="s">
        <v>69</v>
      </c>
      <c r="H30" s="13">
        <v>42736</v>
      </c>
      <c r="I30" s="13">
        <v>50040</v>
      </c>
      <c r="J30" s="4" t="str">
        <f t="shared" si="4"/>
        <v>Nogales 220</v>
      </c>
      <c r="K30" s="14">
        <f t="shared" si="5"/>
        <v>0</v>
      </c>
      <c r="L30" s="14">
        <f t="shared" si="6"/>
        <v>0</v>
      </c>
      <c r="M30" s="11">
        <f t="shared" si="7"/>
        <v>0</v>
      </c>
      <c r="N30" s="11">
        <f t="shared" si="8"/>
        <v>0</v>
      </c>
      <c r="O30" s="15">
        <f t="shared" si="9"/>
        <v>0</v>
      </c>
      <c r="P30" s="15">
        <f t="shared" si="10"/>
        <v>0</v>
      </c>
      <c r="S30" s="7"/>
      <c r="T30" s="7"/>
      <c r="U30" s="7"/>
      <c r="V30" s="7"/>
      <c r="W30" s="7"/>
      <c r="X30" s="7"/>
      <c r="Y30" s="7"/>
      <c r="Z30" s="7"/>
      <c r="AA30" s="7"/>
      <c r="AD30" s="14">
        <f>+INDEX([1]Precios!$B$9:$H$28,MATCH($J30,[1]Precios!$B$9:$B$28,0),7)</f>
        <v>5636.9283999999998</v>
      </c>
      <c r="AE30" s="14">
        <f>+INDEX([1]Precios!$B$9:$H$28,MATCH($J30,[1]Precios!$B$9:$B$28,0),6)</f>
        <v>53.793999999999997</v>
      </c>
      <c r="AF30" s="28">
        <f t="shared" si="16"/>
        <v>0</v>
      </c>
      <c r="AG30" s="28">
        <f t="shared" si="17"/>
        <v>0</v>
      </c>
      <c r="AH30" s="28">
        <f t="shared" si="18"/>
        <v>0</v>
      </c>
      <c r="AI30" s="28">
        <f t="shared" si="19"/>
        <v>0</v>
      </c>
      <c r="AJ30" s="28"/>
      <c r="AK30" s="29">
        <f t="shared" si="20"/>
        <v>0</v>
      </c>
      <c r="AL30" s="29" t="e">
        <f t="shared" si="21"/>
        <v>#DIV/0!</v>
      </c>
      <c r="AO30" s="14">
        <f t="shared" si="22"/>
        <v>-5636.9283999999998</v>
      </c>
      <c r="AP30" s="14">
        <f t="shared" si="23"/>
        <v>-53.793999999999997</v>
      </c>
      <c r="AQ30" s="14">
        <f t="shared" si="24"/>
        <v>0</v>
      </c>
      <c r="AR30" s="14">
        <f t="shared" si="25"/>
        <v>0</v>
      </c>
      <c r="AS30" s="14">
        <f t="shared" si="26"/>
        <v>0</v>
      </c>
      <c r="AT30" s="14">
        <f t="shared" si="27"/>
        <v>0</v>
      </c>
      <c r="AU30" s="14">
        <f t="shared" si="28"/>
        <v>0</v>
      </c>
      <c r="AV30" s="14" t="e">
        <f t="shared" si="29"/>
        <v>#DIV/0!</v>
      </c>
      <c r="AY30" s="14"/>
      <c r="AZ30" s="14"/>
      <c r="BA30" s="14"/>
      <c r="BB30" s="14"/>
      <c r="BC30" s="14"/>
      <c r="BD30" s="14"/>
      <c r="BE30" s="14"/>
      <c r="BF30" s="14"/>
      <c r="BG30" s="14"/>
    </row>
    <row r="31" spans="2:59" hidden="1" x14ac:dyDescent="0.25">
      <c r="B31" s="5" t="s">
        <v>49</v>
      </c>
      <c r="C31" s="5" t="s">
        <v>59</v>
      </c>
      <c r="D31" s="5" t="s">
        <v>50</v>
      </c>
      <c r="E31" s="5">
        <v>220</v>
      </c>
      <c r="F31" s="5" t="s">
        <v>52</v>
      </c>
      <c r="G31" s="12" t="s">
        <v>69</v>
      </c>
      <c r="H31" s="13">
        <v>42736</v>
      </c>
      <c r="I31" s="13">
        <v>50040</v>
      </c>
      <c r="J31" s="4" t="str">
        <f t="shared" si="4"/>
        <v>Pan de Azucar 220</v>
      </c>
      <c r="K31" s="14">
        <f t="shared" si="5"/>
        <v>0</v>
      </c>
      <c r="L31" s="14">
        <f t="shared" si="6"/>
        <v>0</v>
      </c>
      <c r="M31" s="11">
        <f t="shared" si="7"/>
        <v>0</v>
      </c>
      <c r="N31" s="11">
        <f t="shared" si="8"/>
        <v>0</v>
      </c>
      <c r="O31" s="15">
        <f t="shared" si="9"/>
        <v>0</v>
      </c>
      <c r="P31" s="15">
        <f t="shared" si="10"/>
        <v>0</v>
      </c>
      <c r="S31" s="7"/>
      <c r="T31" s="7"/>
      <c r="U31" s="7"/>
      <c r="V31" s="7"/>
      <c r="W31" s="7"/>
      <c r="X31" s="7"/>
      <c r="Y31" s="7"/>
      <c r="Z31" s="7"/>
      <c r="AA31" s="7"/>
      <c r="AD31" s="14">
        <f>+INDEX([1]Precios!$B$9:$H$28,MATCH($J31,[1]Precios!$B$9:$B$28,0),7)</f>
        <v>5537.8145000000004</v>
      </c>
      <c r="AE31" s="14">
        <f>+INDEX([1]Precios!$B$9:$H$28,MATCH($J31,[1]Precios!$B$9:$B$28,0),6)</f>
        <v>53.296999999999997</v>
      </c>
      <c r="AF31" s="28">
        <f t="shared" si="16"/>
        <v>0</v>
      </c>
      <c r="AG31" s="28">
        <f t="shared" si="17"/>
        <v>0</v>
      </c>
      <c r="AH31" s="28">
        <f t="shared" si="18"/>
        <v>0</v>
      </c>
      <c r="AI31" s="28">
        <f t="shared" si="19"/>
        <v>0</v>
      </c>
      <c r="AJ31" s="28"/>
      <c r="AK31" s="29">
        <f t="shared" si="20"/>
        <v>0</v>
      </c>
      <c r="AL31" s="29" t="e">
        <f t="shared" si="21"/>
        <v>#DIV/0!</v>
      </c>
      <c r="AO31" s="14">
        <f t="shared" si="22"/>
        <v>-5537.8145000000004</v>
      </c>
      <c r="AP31" s="14">
        <f t="shared" si="23"/>
        <v>-53.296999999999997</v>
      </c>
      <c r="AQ31" s="14">
        <f t="shared" si="24"/>
        <v>0</v>
      </c>
      <c r="AR31" s="14">
        <f t="shared" si="25"/>
        <v>0</v>
      </c>
      <c r="AS31" s="14">
        <f t="shared" si="26"/>
        <v>0</v>
      </c>
      <c r="AT31" s="14">
        <f t="shared" si="27"/>
        <v>0</v>
      </c>
      <c r="AU31" s="14">
        <f t="shared" si="28"/>
        <v>0</v>
      </c>
      <c r="AV31" s="14" t="e">
        <f t="shared" si="29"/>
        <v>#DIV/0!</v>
      </c>
      <c r="AY31" s="14"/>
      <c r="AZ31" s="14"/>
      <c r="BA31" s="14"/>
      <c r="BB31" s="14"/>
      <c r="BC31" s="14"/>
      <c r="BD31" s="14"/>
      <c r="BE31" s="14"/>
      <c r="BF31" s="14"/>
      <c r="BG31" s="14"/>
    </row>
    <row r="32" spans="2:59" hidden="1" x14ac:dyDescent="0.25">
      <c r="B32" s="5" t="s">
        <v>49</v>
      </c>
      <c r="C32" s="5" t="s">
        <v>59</v>
      </c>
      <c r="D32" s="5" t="s">
        <v>3</v>
      </c>
      <c r="E32" s="5">
        <v>220</v>
      </c>
      <c r="F32" s="5" t="s">
        <v>52</v>
      </c>
      <c r="G32" s="12" t="s">
        <v>69</v>
      </c>
      <c r="H32" s="13">
        <v>42736</v>
      </c>
      <c r="I32" s="13">
        <v>50040</v>
      </c>
      <c r="J32" s="4" t="str">
        <f t="shared" si="4"/>
        <v>Quillota 220</v>
      </c>
      <c r="K32" s="14">
        <f t="shared" si="5"/>
        <v>0</v>
      </c>
      <c r="L32" s="14">
        <f t="shared" si="6"/>
        <v>0</v>
      </c>
      <c r="M32" s="11">
        <f t="shared" si="7"/>
        <v>0</v>
      </c>
      <c r="N32" s="11">
        <f t="shared" si="8"/>
        <v>0</v>
      </c>
      <c r="O32" s="15">
        <f t="shared" si="9"/>
        <v>0</v>
      </c>
      <c r="P32" s="15">
        <f t="shared" si="10"/>
        <v>0</v>
      </c>
      <c r="S32" s="7"/>
      <c r="T32" s="7"/>
      <c r="U32" s="7"/>
      <c r="V32" s="7"/>
      <c r="W32" s="7"/>
      <c r="X32" s="7"/>
      <c r="Y32" s="7"/>
      <c r="Z32" s="7"/>
      <c r="AA32" s="7"/>
      <c r="AD32" s="14">
        <f>+INDEX([1]Precios!$B$9:$H$28,MATCH($J32,[1]Precios!$B$9:$B$28,0),7)</f>
        <v>5623.9687999999996</v>
      </c>
      <c r="AE32" s="14">
        <f>+INDEX([1]Precios!$B$9:$H$28,MATCH($J32,[1]Precios!$B$9:$B$28,0),6)</f>
        <v>54.633000000000003</v>
      </c>
      <c r="AF32" s="28">
        <f t="shared" si="16"/>
        <v>0</v>
      </c>
      <c r="AG32" s="28">
        <f t="shared" si="17"/>
        <v>0</v>
      </c>
      <c r="AH32" s="28">
        <f t="shared" si="18"/>
        <v>0</v>
      </c>
      <c r="AI32" s="28">
        <f t="shared" si="19"/>
        <v>0</v>
      </c>
      <c r="AJ32" s="28"/>
      <c r="AK32" s="29">
        <f t="shared" si="20"/>
        <v>0</v>
      </c>
      <c r="AL32" s="29" t="e">
        <f t="shared" si="21"/>
        <v>#DIV/0!</v>
      </c>
      <c r="AO32" s="14">
        <f t="shared" si="22"/>
        <v>-5623.9687999999996</v>
      </c>
      <c r="AP32" s="14">
        <f t="shared" si="23"/>
        <v>-54.633000000000003</v>
      </c>
      <c r="AQ32" s="14">
        <f t="shared" si="24"/>
        <v>0</v>
      </c>
      <c r="AR32" s="14">
        <f t="shared" si="25"/>
        <v>0</v>
      </c>
      <c r="AS32" s="14">
        <f t="shared" si="26"/>
        <v>0</v>
      </c>
      <c r="AT32" s="14">
        <f t="shared" si="27"/>
        <v>0</v>
      </c>
      <c r="AU32" s="14">
        <f t="shared" si="28"/>
        <v>0</v>
      </c>
      <c r="AV32" s="14" t="e">
        <f t="shared" si="29"/>
        <v>#DIV/0!</v>
      </c>
      <c r="AY32" s="14"/>
      <c r="AZ32" s="14"/>
      <c r="BA32" s="14"/>
      <c r="BB32" s="14"/>
      <c r="BC32" s="14"/>
      <c r="BD32" s="14"/>
      <c r="BE32" s="14"/>
      <c r="BF32" s="14"/>
      <c r="BG32" s="14"/>
    </row>
    <row r="33" spans="2:59" hidden="1" x14ac:dyDescent="0.25">
      <c r="B33" s="5" t="s">
        <v>49</v>
      </c>
      <c r="C33" s="5" t="s">
        <v>59</v>
      </c>
      <c r="D33" s="5" t="s">
        <v>47</v>
      </c>
      <c r="E33" s="5">
        <v>220</v>
      </c>
      <c r="F33" s="5" t="s">
        <v>52</v>
      </c>
      <c r="G33" s="12" t="s">
        <v>70</v>
      </c>
      <c r="H33" s="13">
        <v>42736</v>
      </c>
      <c r="I33" s="13">
        <v>50040</v>
      </c>
      <c r="J33" s="4" t="str">
        <f t="shared" si="4"/>
        <v>Los Vilos 220</v>
      </c>
      <c r="K33" s="14">
        <f t="shared" si="5"/>
        <v>0</v>
      </c>
      <c r="L33" s="14">
        <f t="shared" si="6"/>
        <v>0</v>
      </c>
      <c r="M33" s="11">
        <f t="shared" si="7"/>
        <v>0</v>
      </c>
      <c r="N33" s="11">
        <f t="shared" si="8"/>
        <v>0</v>
      </c>
      <c r="O33" s="15">
        <f t="shared" si="9"/>
        <v>0</v>
      </c>
      <c r="P33" s="15">
        <f t="shared" si="10"/>
        <v>0</v>
      </c>
      <c r="S33" s="7"/>
      <c r="T33" s="7"/>
      <c r="U33" s="7"/>
      <c r="V33" s="7"/>
      <c r="W33" s="7"/>
      <c r="X33" s="7"/>
      <c r="Y33" s="7"/>
      <c r="Z33" s="7"/>
      <c r="AA33" s="7"/>
      <c r="AD33" s="14">
        <f>+INDEX([1]Precios!$B$9:$H$28,MATCH($J33,[1]Precios!$B$9:$B$28,0),7)</f>
        <v>5700.6018999999997</v>
      </c>
      <c r="AE33" s="14">
        <f>+INDEX([1]Precios!$B$9:$H$28,MATCH($J33,[1]Precios!$B$9:$B$28,0),6)</f>
        <v>55.033999999999999</v>
      </c>
      <c r="AF33" s="28">
        <f t="shared" si="16"/>
        <v>0</v>
      </c>
      <c r="AG33" s="28">
        <f t="shared" si="17"/>
        <v>0</v>
      </c>
      <c r="AH33" s="28">
        <f t="shared" si="18"/>
        <v>0</v>
      </c>
      <c r="AI33" s="28">
        <f t="shared" si="19"/>
        <v>0</v>
      </c>
      <c r="AJ33" s="28"/>
      <c r="AK33" s="29">
        <f t="shared" si="20"/>
        <v>0</v>
      </c>
      <c r="AL33" s="29" t="e">
        <f t="shared" si="21"/>
        <v>#DIV/0!</v>
      </c>
      <c r="AO33" s="14">
        <f t="shared" si="22"/>
        <v>-5700.6018999999997</v>
      </c>
      <c r="AP33" s="14">
        <f t="shared" si="23"/>
        <v>-55.033999999999999</v>
      </c>
      <c r="AQ33" s="14">
        <f t="shared" si="24"/>
        <v>0</v>
      </c>
      <c r="AR33" s="14">
        <f t="shared" si="25"/>
        <v>0</v>
      </c>
      <c r="AS33" s="14">
        <f t="shared" si="26"/>
        <v>0</v>
      </c>
      <c r="AT33" s="14">
        <f t="shared" si="27"/>
        <v>0</v>
      </c>
      <c r="AU33" s="14">
        <f t="shared" si="28"/>
        <v>0</v>
      </c>
      <c r="AV33" s="14" t="e">
        <f t="shared" si="29"/>
        <v>#DIV/0!</v>
      </c>
      <c r="AY33" s="14"/>
      <c r="AZ33" s="14"/>
      <c r="BA33" s="14"/>
      <c r="BB33" s="14"/>
      <c r="BC33" s="14"/>
      <c r="BD33" s="14"/>
      <c r="BE33" s="14"/>
      <c r="BF33" s="14"/>
      <c r="BG33" s="14"/>
    </row>
    <row r="34" spans="2:59" hidden="1" x14ac:dyDescent="0.25">
      <c r="B34" s="5" t="s">
        <v>49</v>
      </c>
      <c r="C34" s="5" t="s">
        <v>59</v>
      </c>
      <c r="D34" s="5" t="s">
        <v>7</v>
      </c>
      <c r="E34" s="5">
        <v>220</v>
      </c>
      <c r="F34" s="5" t="s">
        <v>52</v>
      </c>
      <c r="G34" s="12" t="s">
        <v>70</v>
      </c>
      <c r="H34" s="13">
        <v>42736</v>
      </c>
      <c r="I34" s="13">
        <v>50040</v>
      </c>
      <c r="J34" s="4" t="str">
        <f t="shared" si="4"/>
        <v>Maitencillo 220</v>
      </c>
      <c r="K34" s="14">
        <f t="shared" si="5"/>
        <v>0</v>
      </c>
      <c r="L34" s="14">
        <f t="shared" si="6"/>
        <v>0</v>
      </c>
      <c r="M34" s="11">
        <f t="shared" si="7"/>
        <v>0</v>
      </c>
      <c r="N34" s="11">
        <f t="shared" si="8"/>
        <v>0</v>
      </c>
      <c r="O34" s="15">
        <f t="shared" si="9"/>
        <v>0</v>
      </c>
      <c r="P34" s="15">
        <f t="shared" si="10"/>
        <v>0</v>
      </c>
      <c r="S34" s="7"/>
      <c r="T34" s="7"/>
      <c r="U34" s="7"/>
      <c r="V34" s="7"/>
      <c r="W34" s="7"/>
      <c r="X34" s="7"/>
      <c r="Y34" s="7"/>
      <c r="Z34" s="7"/>
      <c r="AA34" s="7"/>
      <c r="AD34" s="14">
        <f>+INDEX([1]Precios!$B$9:$H$28,MATCH($J34,[1]Precios!$B$9:$B$28,0),7)</f>
        <v>5628.4650000000001</v>
      </c>
      <c r="AE34" s="14">
        <f>+INDEX([1]Precios!$B$9:$H$28,MATCH($J34,[1]Precios!$B$9:$B$28,0),6)</f>
        <v>46.392000000000003</v>
      </c>
      <c r="AF34" s="28">
        <f t="shared" si="16"/>
        <v>0</v>
      </c>
      <c r="AG34" s="28">
        <f t="shared" si="17"/>
        <v>0</v>
      </c>
      <c r="AH34" s="28">
        <f t="shared" si="18"/>
        <v>0</v>
      </c>
      <c r="AI34" s="28">
        <f t="shared" si="19"/>
        <v>0</v>
      </c>
      <c r="AJ34" s="28"/>
      <c r="AK34" s="29">
        <f t="shared" si="20"/>
        <v>0</v>
      </c>
      <c r="AL34" s="29" t="e">
        <f t="shared" si="21"/>
        <v>#DIV/0!</v>
      </c>
      <c r="AO34" s="14">
        <f t="shared" si="22"/>
        <v>-5628.4650000000001</v>
      </c>
      <c r="AP34" s="14">
        <f t="shared" si="23"/>
        <v>-46.392000000000003</v>
      </c>
      <c r="AQ34" s="14">
        <f t="shared" si="24"/>
        <v>0</v>
      </c>
      <c r="AR34" s="14">
        <f t="shared" si="25"/>
        <v>0</v>
      </c>
      <c r="AS34" s="14">
        <f t="shared" si="26"/>
        <v>0</v>
      </c>
      <c r="AT34" s="14">
        <f t="shared" si="27"/>
        <v>0</v>
      </c>
      <c r="AU34" s="14">
        <f t="shared" si="28"/>
        <v>0</v>
      </c>
      <c r="AV34" s="14" t="e">
        <f t="shared" si="29"/>
        <v>#DIV/0!</v>
      </c>
      <c r="AY34" s="14"/>
      <c r="AZ34" s="14"/>
      <c r="BA34" s="14"/>
      <c r="BB34" s="14"/>
      <c r="BC34" s="14"/>
      <c r="BD34" s="14"/>
      <c r="BE34" s="14"/>
      <c r="BF34" s="14"/>
      <c r="BG34" s="14"/>
    </row>
    <row r="35" spans="2:59" hidden="1" x14ac:dyDescent="0.25">
      <c r="B35" s="5" t="s">
        <v>49</v>
      </c>
      <c r="C35" s="5" t="s">
        <v>59</v>
      </c>
      <c r="D35" s="5" t="s">
        <v>48</v>
      </c>
      <c r="E35" s="5">
        <v>220</v>
      </c>
      <c r="F35" s="5" t="s">
        <v>52</v>
      </c>
      <c r="G35" s="12" t="s">
        <v>70</v>
      </c>
      <c r="H35" s="13">
        <v>42736</v>
      </c>
      <c r="I35" s="13">
        <v>50040</v>
      </c>
      <c r="J35" s="4" t="str">
        <f t="shared" si="4"/>
        <v>Nogales 220</v>
      </c>
      <c r="K35" s="14">
        <f t="shared" si="5"/>
        <v>0</v>
      </c>
      <c r="L35" s="14">
        <f t="shared" si="6"/>
        <v>0</v>
      </c>
      <c r="M35" s="11">
        <f t="shared" si="7"/>
        <v>0</v>
      </c>
      <c r="N35" s="11">
        <f t="shared" si="8"/>
        <v>0</v>
      </c>
      <c r="O35" s="15">
        <f t="shared" si="9"/>
        <v>0</v>
      </c>
      <c r="P35" s="15">
        <f t="shared" si="10"/>
        <v>0</v>
      </c>
      <c r="S35" s="7"/>
      <c r="T35" s="7"/>
      <c r="U35" s="7"/>
      <c r="V35" s="7"/>
      <c r="W35" s="7"/>
      <c r="X35" s="7"/>
      <c r="Y35" s="7"/>
      <c r="Z35" s="7"/>
      <c r="AA35" s="7"/>
      <c r="AD35" s="14">
        <f>+INDEX([1]Precios!$B$9:$H$28,MATCH($J35,[1]Precios!$B$9:$B$28,0),7)</f>
        <v>5636.9283999999998</v>
      </c>
      <c r="AE35" s="14">
        <f>+INDEX([1]Precios!$B$9:$H$28,MATCH($J35,[1]Precios!$B$9:$B$28,0),6)</f>
        <v>53.793999999999997</v>
      </c>
      <c r="AF35" s="28">
        <f t="shared" si="16"/>
        <v>0</v>
      </c>
      <c r="AG35" s="28">
        <f t="shared" si="17"/>
        <v>0</v>
      </c>
      <c r="AH35" s="28">
        <f t="shared" si="18"/>
        <v>0</v>
      </c>
      <c r="AI35" s="28">
        <f t="shared" si="19"/>
        <v>0</v>
      </c>
      <c r="AJ35" s="28"/>
      <c r="AK35" s="29">
        <f t="shared" si="20"/>
        <v>0</v>
      </c>
      <c r="AL35" s="29" t="e">
        <f t="shared" si="21"/>
        <v>#DIV/0!</v>
      </c>
      <c r="AO35" s="14">
        <f t="shared" si="22"/>
        <v>-5636.9283999999998</v>
      </c>
      <c r="AP35" s="14">
        <f t="shared" si="23"/>
        <v>-53.793999999999997</v>
      </c>
      <c r="AQ35" s="14">
        <f t="shared" si="24"/>
        <v>0</v>
      </c>
      <c r="AR35" s="14">
        <f t="shared" si="25"/>
        <v>0</v>
      </c>
      <c r="AS35" s="14">
        <f t="shared" si="26"/>
        <v>0</v>
      </c>
      <c r="AT35" s="14">
        <f t="shared" si="27"/>
        <v>0</v>
      </c>
      <c r="AU35" s="14">
        <f t="shared" si="28"/>
        <v>0</v>
      </c>
      <c r="AV35" s="14" t="e">
        <f t="shared" si="29"/>
        <v>#DIV/0!</v>
      </c>
      <c r="AY35" s="14"/>
      <c r="AZ35" s="14"/>
      <c r="BA35" s="14"/>
      <c r="BB35" s="14"/>
      <c r="BC35" s="14"/>
      <c r="BD35" s="14"/>
      <c r="BE35" s="14"/>
      <c r="BF35" s="14"/>
      <c r="BG35" s="14"/>
    </row>
    <row r="36" spans="2:59" hidden="1" x14ac:dyDescent="0.25">
      <c r="B36" s="5" t="s">
        <v>49</v>
      </c>
      <c r="C36" s="5" t="s">
        <v>59</v>
      </c>
      <c r="D36" s="5" t="s">
        <v>50</v>
      </c>
      <c r="E36" s="5">
        <v>220</v>
      </c>
      <c r="F36" s="5" t="s">
        <v>52</v>
      </c>
      <c r="G36" s="12" t="s">
        <v>70</v>
      </c>
      <c r="H36" s="13">
        <v>42736</v>
      </c>
      <c r="I36" s="13">
        <v>50040</v>
      </c>
      <c r="J36" s="4" t="str">
        <f t="shared" si="4"/>
        <v>Pan de Azucar 220</v>
      </c>
      <c r="K36" s="14">
        <f t="shared" si="5"/>
        <v>0</v>
      </c>
      <c r="L36" s="14">
        <f t="shared" si="6"/>
        <v>0</v>
      </c>
      <c r="M36" s="11">
        <f t="shared" si="7"/>
        <v>0</v>
      </c>
      <c r="N36" s="11">
        <f t="shared" si="8"/>
        <v>0</v>
      </c>
      <c r="O36" s="15">
        <f t="shared" si="9"/>
        <v>0</v>
      </c>
      <c r="P36" s="15">
        <f t="shared" si="10"/>
        <v>0</v>
      </c>
      <c r="S36" s="7"/>
      <c r="T36" s="7"/>
      <c r="U36" s="7"/>
      <c r="V36" s="7"/>
      <c r="W36" s="7"/>
      <c r="X36" s="7"/>
      <c r="Y36" s="7"/>
      <c r="Z36" s="7"/>
      <c r="AA36" s="7"/>
      <c r="AD36" s="14">
        <f>+INDEX([1]Precios!$B$9:$H$28,MATCH($J36,[1]Precios!$B$9:$B$28,0),7)</f>
        <v>5537.8145000000004</v>
      </c>
      <c r="AE36" s="14">
        <f>+INDEX([1]Precios!$B$9:$H$28,MATCH($J36,[1]Precios!$B$9:$B$28,0),6)</f>
        <v>53.296999999999997</v>
      </c>
      <c r="AF36" s="28">
        <f t="shared" si="16"/>
        <v>0</v>
      </c>
      <c r="AG36" s="28">
        <f t="shared" si="17"/>
        <v>0</v>
      </c>
      <c r="AH36" s="28">
        <f t="shared" si="18"/>
        <v>0</v>
      </c>
      <c r="AI36" s="28">
        <f t="shared" si="19"/>
        <v>0</v>
      </c>
      <c r="AJ36" s="28"/>
      <c r="AK36" s="29">
        <f t="shared" si="20"/>
        <v>0</v>
      </c>
      <c r="AL36" s="29" t="e">
        <f t="shared" si="21"/>
        <v>#DIV/0!</v>
      </c>
      <c r="AO36" s="14">
        <f t="shared" si="22"/>
        <v>-5537.8145000000004</v>
      </c>
      <c r="AP36" s="14">
        <f t="shared" si="23"/>
        <v>-53.296999999999997</v>
      </c>
      <c r="AQ36" s="14">
        <f t="shared" si="24"/>
        <v>0</v>
      </c>
      <c r="AR36" s="14">
        <f t="shared" si="25"/>
        <v>0</v>
      </c>
      <c r="AS36" s="14">
        <f t="shared" si="26"/>
        <v>0</v>
      </c>
      <c r="AT36" s="14">
        <f t="shared" si="27"/>
        <v>0</v>
      </c>
      <c r="AU36" s="14">
        <f t="shared" si="28"/>
        <v>0</v>
      </c>
      <c r="AV36" s="14" t="e">
        <f t="shared" si="29"/>
        <v>#DIV/0!</v>
      </c>
      <c r="AY36" s="14"/>
      <c r="AZ36" s="14"/>
      <c r="BA36" s="14"/>
      <c r="BB36" s="14"/>
      <c r="BC36" s="14"/>
      <c r="BD36" s="14"/>
      <c r="BE36" s="14"/>
      <c r="BF36" s="14"/>
      <c r="BG36" s="14"/>
    </row>
    <row r="37" spans="2:59" hidden="1" x14ac:dyDescent="0.25">
      <c r="B37" s="5" t="s">
        <v>49</v>
      </c>
      <c r="C37" s="5" t="s">
        <v>59</v>
      </c>
      <c r="D37" s="5" t="s">
        <v>3</v>
      </c>
      <c r="E37" s="5">
        <v>220</v>
      </c>
      <c r="F37" s="5" t="s">
        <v>52</v>
      </c>
      <c r="G37" s="12" t="s">
        <v>70</v>
      </c>
      <c r="H37" s="13">
        <v>42736</v>
      </c>
      <c r="I37" s="13">
        <v>50040</v>
      </c>
      <c r="J37" s="4" t="str">
        <f t="shared" si="4"/>
        <v>Quillota 220</v>
      </c>
      <c r="K37" s="14">
        <f t="shared" si="5"/>
        <v>0</v>
      </c>
      <c r="L37" s="14">
        <f t="shared" si="6"/>
        <v>0</v>
      </c>
      <c r="M37" s="11">
        <f t="shared" si="7"/>
        <v>0</v>
      </c>
      <c r="N37" s="11">
        <f t="shared" si="8"/>
        <v>0</v>
      </c>
      <c r="O37" s="15">
        <f t="shared" si="9"/>
        <v>0</v>
      </c>
      <c r="P37" s="15">
        <f t="shared" si="10"/>
        <v>0</v>
      </c>
      <c r="S37" s="7"/>
      <c r="T37" s="7"/>
      <c r="U37" s="7"/>
      <c r="V37" s="7"/>
      <c r="W37" s="7"/>
      <c r="X37" s="7"/>
      <c r="Y37" s="7"/>
      <c r="Z37" s="7"/>
      <c r="AA37" s="7"/>
      <c r="AD37" s="14">
        <f>+INDEX([1]Precios!$B$9:$H$28,MATCH($J37,[1]Precios!$B$9:$B$28,0),7)</f>
        <v>5623.9687999999996</v>
      </c>
      <c r="AE37" s="14">
        <f>+INDEX([1]Precios!$B$9:$H$28,MATCH($J37,[1]Precios!$B$9:$B$28,0),6)</f>
        <v>54.633000000000003</v>
      </c>
      <c r="AF37" s="28">
        <f t="shared" si="16"/>
        <v>0</v>
      </c>
      <c r="AG37" s="28">
        <f t="shared" si="17"/>
        <v>0</v>
      </c>
      <c r="AH37" s="28">
        <f t="shared" si="18"/>
        <v>0</v>
      </c>
      <c r="AI37" s="28">
        <f t="shared" si="19"/>
        <v>0</v>
      </c>
      <c r="AJ37" s="28"/>
      <c r="AK37" s="29">
        <f t="shared" si="20"/>
        <v>0</v>
      </c>
      <c r="AL37" s="29" t="e">
        <f t="shared" si="21"/>
        <v>#DIV/0!</v>
      </c>
      <c r="AO37" s="14">
        <f t="shared" si="22"/>
        <v>-5623.9687999999996</v>
      </c>
      <c r="AP37" s="14">
        <f t="shared" si="23"/>
        <v>-54.633000000000003</v>
      </c>
      <c r="AQ37" s="14">
        <f t="shared" si="24"/>
        <v>0</v>
      </c>
      <c r="AR37" s="14">
        <f t="shared" si="25"/>
        <v>0</v>
      </c>
      <c r="AS37" s="14">
        <f t="shared" si="26"/>
        <v>0</v>
      </c>
      <c r="AT37" s="14">
        <f t="shared" si="27"/>
        <v>0</v>
      </c>
      <c r="AU37" s="14">
        <f t="shared" si="28"/>
        <v>0</v>
      </c>
      <c r="AV37" s="14" t="e">
        <f t="shared" si="29"/>
        <v>#DIV/0!</v>
      </c>
      <c r="AY37" s="14"/>
      <c r="AZ37" s="14"/>
      <c r="BA37" s="14"/>
      <c r="BB37" s="14"/>
      <c r="BC37" s="14"/>
      <c r="BD37" s="14"/>
      <c r="BE37" s="14"/>
      <c r="BF37" s="14"/>
      <c r="BG37" s="14"/>
    </row>
    <row r="38" spans="2:59" hidden="1" x14ac:dyDescent="0.25">
      <c r="B38" s="5" t="s">
        <v>49</v>
      </c>
      <c r="C38" s="5" t="s">
        <v>17</v>
      </c>
      <c r="D38" s="5" t="s">
        <v>11</v>
      </c>
      <c r="E38" s="5">
        <v>220</v>
      </c>
      <c r="F38" s="5" t="s">
        <v>52</v>
      </c>
      <c r="G38" s="12" t="s">
        <v>68</v>
      </c>
      <c r="H38" s="13">
        <v>42736</v>
      </c>
      <c r="I38" s="13">
        <v>50040</v>
      </c>
      <c r="J38" s="4" t="str">
        <f t="shared" si="4"/>
        <v>Valdivia 220</v>
      </c>
      <c r="K38" s="14">
        <f t="shared" si="5"/>
        <v>0</v>
      </c>
      <c r="L38" s="14">
        <f t="shared" si="6"/>
        <v>0</v>
      </c>
      <c r="M38" s="11">
        <f t="shared" si="7"/>
        <v>0</v>
      </c>
      <c r="N38" s="11">
        <f t="shared" si="8"/>
        <v>0</v>
      </c>
      <c r="O38" s="15">
        <f t="shared" si="9"/>
        <v>0</v>
      </c>
      <c r="P38" s="15">
        <f t="shared" si="10"/>
        <v>0</v>
      </c>
      <c r="S38" s="7"/>
      <c r="T38" s="7"/>
      <c r="U38" s="7"/>
      <c r="V38" s="7"/>
      <c r="W38" s="7"/>
      <c r="X38" s="7"/>
      <c r="Y38" s="7"/>
      <c r="Z38" s="7"/>
      <c r="AA38" s="7"/>
      <c r="AD38" s="14">
        <f>+INDEX([1]Precios!$B$9:$H$28,MATCH($J38,[1]Precios!$B$9:$B$28,0),7)</f>
        <v>5817.7003999999997</v>
      </c>
      <c r="AE38" s="14">
        <f>+INDEX([1]Precios!$B$9:$H$28,MATCH($J38,[1]Precios!$B$9:$B$28,0),6)</f>
        <v>60.298000000000002</v>
      </c>
      <c r="AF38" s="28">
        <f t="shared" si="16"/>
        <v>0</v>
      </c>
      <c r="AG38" s="28">
        <f t="shared" si="17"/>
        <v>0</v>
      </c>
      <c r="AH38" s="28">
        <f t="shared" si="18"/>
        <v>0</v>
      </c>
      <c r="AI38" s="28">
        <f t="shared" si="19"/>
        <v>0</v>
      </c>
      <c r="AJ38" s="28"/>
      <c r="AK38" s="29">
        <f t="shared" si="20"/>
        <v>0</v>
      </c>
      <c r="AL38" s="29" t="e">
        <f t="shared" si="21"/>
        <v>#DIV/0!</v>
      </c>
      <c r="AO38" s="14">
        <f t="shared" si="22"/>
        <v>-5817.7003999999997</v>
      </c>
      <c r="AP38" s="14">
        <f t="shared" si="23"/>
        <v>-60.298000000000002</v>
      </c>
      <c r="AQ38" s="14">
        <f t="shared" si="24"/>
        <v>0</v>
      </c>
      <c r="AR38" s="14">
        <f t="shared" si="25"/>
        <v>0</v>
      </c>
      <c r="AS38" s="14">
        <f t="shared" si="26"/>
        <v>0</v>
      </c>
      <c r="AT38" s="14">
        <f t="shared" si="27"/>
        <v>0</v>
      </c>
      <c r="AU38" s="14">
        <f t="shared" si="28"/>
        <v>0</v>
      </c>
      <c r="AV38" s="14" t="e">
        <f t="shared" si="29"/>
        <v>#DIV/0!</v>
      </c>
      <c r="AY38" s="14"/>
      <c r="AZ38" s="14"/>
      <c r="BA38" s="14"/>
      <c r="BB38" s="14"/>
      <c r="BC38" s="14"/>
      <c r="BD38" s="14"/>
      <c r="BE38" s="14"/>
      <c r="BF38" s="14"/>
      <c r="BG38" s="14"/>
    </row>
    <row r="39" spans="2:59" hidden="1" x14ac:dyDescent="0.25">
      <c r="B39" s="5" t="s">
        <v>49</v>
      </c>
      <c r="C39" s="5" t="s">
        <v>17</v>
      </c>
      <c r="D39" s="5" t="s">
        <v>14</v>
      </c>
      <c r="E39" s="5">
        <v>220</v>
      </c>
      <c r="F39" s="5" t="s">
        <v>52</v>
      </c>
      <c r="G39" s="12" t="s">
        <v>68</v>
      </c>
      <c r="H39" s="13">
        <v>42736</v>
      </c>
      <c r="I39" s="13">
        <v>50040</v>
      </c>
      <c r="J39" s="4" t="str">
        <f t="shared" si="4"/>
        <v>Barro Blanco 220</v>
      </c>
      <c r="K39" s="14">
        <f t="shared" si="5"/>
        <v>0</v>
      </c>
      <c r="L39" s="14">
        <f t="shared" si="6"/>
        <v>0</v>
      </c>
      <c r="M39" s="11">
        <f t="shared" si="7"/>
        <v>0</v>
      </c>
      <c r="N39" s="11">
        <f t="shared" si="8"/>
        <v>0</v>
      </c>
      <c r="O39" s="15">
        <f t="shared" si="9"/>
        <v>0</v>
      </c>
      <c r="P39" s="15">
        <f t="shared" si="10"/>
        <v>0</v>
      </c>
      <c r="S39" s="7"/>
      <c r="T39" s="7"/>
      <c r="U39" s="7"/>
      <c r="V39" s="7"/>
      <c r="W39" s="7"/>
      <c r="X39" s="7"/>
      <c r="Y39" s="7"/>
      <c r="Z39" s="7"/>
      <c r="AA39" s="7"/>
      <c r="AD39" s="14">
        <f>+INDEX([1]Precios!$B$9:$H$28,MATCH($J39,[1]Precios!$B$9:$B$28,0),7)</f>
        <v>5834.0982000000004</v>
      </c>
      <c r="AE39" s="14">
        <f>+INDEX([1]Precios!$B$9:$H$28,MATCH($J39,[1]Precios!$B$9:$B$28,0),6)</f>
        <v>60.933999999999997</v>
      </c>
      <c r="AF39" s="28">
        <f t="shared" si="16"/>
        <v>0</v>
      </c>
      <c r="AG39" s="28">
        <f t="shared" si="17"/>
        <v>0</v>
      </c>
      <c r="AH39" s="28">
        <f t="shared" si="18"/>
        <v>0</v>
      </c>
      <c r="AI39" s="28">
        <f t="shared" si="19"/>
        <v>0</v>
      </c>
      <c r="AJ39" s="28"/>
      <c r="AK39" s="29">
        <f t="shared" si="20"/>
        <v>0</v>
      </c>
      <c r="AL39" s="29" t="e">
        <f t="shared" si="21"/>
        <v>#DIV/0!</v>
      </c>
      <c r="AO39" s="14">
        <f t="shared" si="22"/>
        <v>-5834.0982000000004</v>
      </c>
      <c r="AP39" s="14">
        <f t="shared" si="23"/>
        <v>-60.933999999999997</v>
      </c>
      <c r="AQ39" s="14">
        <f t="shared" si="24"/>
        <v>0</v>
      </c>
      <c r="AR39" s="14">
        <f t="shared" si="25"/>
        <v>0</v>
      </c>
      <c r="AS39" s="14">
        <f t="shared" si="26"/>
        <v>0</v>
      </c>
      <c r="AT39" s="14">
        <f t="shared" si="27"/>
        <v>0</v>
      </c>
      <c r="AU39" s="14">
        <f t="shared" si="28"/>
        <v>0</v>
      </c>
      <c r="AV39" s="14" t="e">
        <f t="shared" si="29"/>
        <v>#DIV/0!</v>
      </c>
      <c r="AY39" s="14"/>
      <c r="AZ39" s="14"/>
      <c r="BA39" s="14"/>
      <c r="BB39" s="14"/>
      <c r="BC39" s="14"/>
      <c r="BD39" s="14"/>
      <c r="BE39" s="14"/>
      <c r="BF39" s="14"/>
      <c r="BG39" s="14"/>
    </row>
    <row r="40" spans="2:59" hidden="1" x14ac:dyDescent="0.25">
      <c r="B40" s="5" t="s">
        <v>49</v>
      </c>
      <c r="C40" s="5" t="s">
        <v>17</v>
      </c>
      <c r="D40" s="5" t="s">
        <v>15</v>
      </c>
      <c r="E40" s="5">
        <v>220</v>
      </c>
      <c r="F40" s="5" t="s">
        <v>52</v>
      </c>
      <c r="G40" s="12" t="s">
        <v>68</v>
      </c>
      <c r="H40" s="13">
        <v>42736</v>
      </c>
      <c r="I40" s="13">
        <v>50040</v>
      </c>
      <c r="J40" s="4" t="str">
        <f t="shared" si="4"/>
        <v>Puerto Montt 220</v>
      </c>
      <c r="K40" s="14">
        <f t="shared" si="5"/>
        <v>0</v>
      </c>
      <c r="L40" s="14">
        <f t="shared" si="6"/>
        <v>0</v>
      </c>
      <c r="M40" s="11">
        <f t="shared" si="7"/>
        <v>0</v>
      </c>
      <c r="N40" s="11">
        <f t="shared" si="8"/>
        <v>0</v>
      </c>
      <c r="O40" s="15">
        <f t="shared" si="9"/>
        <v>0</v>
      </c>
      <c r="P40" s="15">
        <f t="shared" si="10"/>
        <v>0</v>
      </c>
      <c r="S40" s="7"/>
      <c r="T40" s="7"/>
      <c r="U40" s="7"/>
      <c r="V40" s="7"/>
      <c r="W40" s="7"/>
      <c r="X40" s="7"/>
      <c r="Y40" s="7"/>
      <c r="Z40" s="7"/>
      <c r="AA40" s="7"/>
      <c r="AD40" s="14">
        <f>+INDEX([1]Precios!$B$9:$H$28,MATCH($J40,[1]Precios!$B$9:$B$28,0),7)</f>
        <v>5921.3765999999996</v>
      </c>
      <c r="AE40" s="14">
        <f>+INDEX([1]Precios!$B$9:$H$28,MATCH($J40,[1]Precios!$B$9:$B$28,0),6)</f>
        <v>61.277000000000001</v>
      </c>
      <c r="AF40" s="28">
        <f t="shared" si="16"/>
        <v>0</v>
      </c>
      <c r="AG40" s="28">
        <f t="shared" si="17"/>
        <v>0</v>
      </c>
      <c r="AH40" s="28">
        <f t="shared" si="18"/>
        <v>0</v>
      </c>
      <c r="AI40" s="28">
        <f t="shared" si="19"/>
        <v>0</v>
      </c>
      <c r="AJ40" s="28"/>
      <c r="AK40" s="29">
        <f t="shared" si="20"/>
        <v>0</v>
      </c>
      <c r="AL40" s="29" t="e">
        <f t="shared" si="21"/>
        <v>#DIV/0!</v>
      </c>
      <c r="AO40" s="14">
        <f t="shared" si="22"/>
        <v>-5921.3765999999996</v>
      </c>
      <c r="AP40" s="14">
        <f t="shared" si="23"/>
        <v>-61.277000000000001</v>
      </c>
      <c r="AQ40" s="14">
        <f t="shared" si="24"/>
        <v>0</v>
      </c>
      <c r="AR40" s="14">
        <f t="shared" si="25"/>
        <v>0</v>
      </c>
      <c r="AS40" s="14">
        <f t="shared" si="26"/>
        <v>0</v>
      </c>
      <c r="AT40" s="14">
        <f t="shared" si="27"/>
        <v>0</v>
      </c>
      <c r="AU40" s="14">
        <f t="shared" si="28"/>
        <v>0</v>
      </c>
      <c r="AV40" s="14" t="e">
        <f t="shared" si="29"/>
        <v>#DIV/0!</v>
      </c>
      <c r="AY40" s="14"/>
      <c r="AZ40" s="14"/>
      <c r="BA40" s="14"/>
      <c r="BB40" s="14"/>
      <c r="BC40" s="14"/>
      <c r="BD40" s="14"/>
      <c r="BE40" s="14"/>
      <c r="BF40" s="14"/>
      <c r="BG40" s="14"/>
    </row>
    <row r="41" spans="2:59" hidden="1" x14ac:dyDescent="0.25">
      <c r="B41" s="5" t="s">
        <v>49</v>
      </c>
      <c r="C41" s="5" t="s">
        <v>17</v>
      </c>
      <c r="D41" s="5" t="s">
        <v>9</v>
      </c>
      <c r="E41" s="5">
        <v>220</v>
      </c>
      <c r="F41" s="5" t="s">
        <v>52</v>
      </c>
      <c r="G41" s="12" t="s">
        <v>68</v>
      </c>
      <c r="H41" s="13">
        <v>42736</v>
      </c>
      <c r="I41" s="13">
        <v>50040</v>
      </c>
      <c r="J41" s="4" t="str">
        <f t="shared" si="4"/>
        <v>Charrua 220</v>
      </c>
      <c r="K41" s="14">
        <f t="shared" si="5"/>
        <v>0</v>
      </c>
      <c r="L41" s="14">
        <f t="shared" si="6"/>
        <v>0</v>
      </c>
      <c r="M41" s="11">
        <f t="shared" si="7"/>
        <v>0</v>
      </c>
      <c r="N41" s="11">
        <f t="shared" si="8"/>
        <v>0</v>
      </c>
      <c r="O41" s="15">
        <f t="shared" si="9"/>
        <v>0</v>
      </c>
      <c r="P41" s="15">
        <f t="shared" si="10"/>
        <v>0</v>
      </c>
      <c r="S41" s="7"/>
      <c r="T41" s="7"/>
      <c r="U41" s="7"/>
      <c r="V41" s="7"/>
      <c r="W41" s="7"/>
      <c r="X41" s="7"/>
      <c r="Y41" s="7"/>
      <c r="Z41" s="7"/>
      <c r="AA41" s="7"/>
      <c r="AD41" s="14">
        <f>+INDEX([1]Precios!$B$9:$H$28,MATCH($J41,[1]Precios!$B$9:$B$28,0),7)</f>
        <v>5282.6574000000001</v>
      </c>
      <c r="AE41" s="14">
        <f>+INDEX([1]Precios!$B$9:$H$28,MATCH($J41,[1]Precios!$B$9:$B$28,0),6)</f>
        <v>50.875999999999998</v>
      </c>
      <c r="AF41" s="28">
        <f t="shared" si="16"/>
        <v>0</v>
      </c>
      <c r="AG41" s="28">
        <f t="shared" si="17"/>
        <v>0</v>
      </c>
      <c r="AH41" s="28">
        <f t="shared" si="18"/>
        <v>0</v>
      </c>
      <c r="AI41" s="28">
        <f t="shared" si="19"/>
        <v>0</v>
      </c>
      <c r="AJ41" s="28"/>
      <c r="AK41" s="29">
        <f t="shared" si="20"/>
        <v>0</v>
      </c>
      <c r="AL41" s="29" t="e">
        <f t="shared" si="21"/>
        <v>#DIV/0!</v>
      </c>
      <c r="AO41" s="14">
        <f t="shared" si="22"/>
        <v>-5282.6574000000001</v>
      </c>
      <c r="AP41" s="14">
        <f t="shared" si="23"/>
        <v>-50.875999999999998</v>
      </c>
      <c r="AQ41" s="14">
        <f t="shared" si="24"/>
        <v>0</v>
      </c>
      <c r="AR41" s="14">
        <f t="shared" si="25"/>
        <v>0</v>
      </c>
      <c r="AS41" s="14">
        <f t="shared" si="26"/>
        <v>0</v>
      </c>
      <c r="AT41" s="14">
        <f t="shared" si="27"/>
        <v>0</v>
      </c>
      <c r="AU41" s="14">
        <f t="shared" si="28"/>
        <v>0</v>
      </c>
      <c r="AV41" s="14" t="e">
        <f t="shared" si="29"/>
        <v>#DIV/0!</v>
      </c>
      <c r="AY41" s="14"/>
      <c r="AZ41" s="14"/>
      <c r="BA41" s="14"/>
      <c r="BB41" s="14"/>
      <c r="BC41" s="14"/>
      <c r="BD41" s="14"/>
      <c r="BE41" s="14"/>
      <c r="BF41" s="14"/>
      <c r="BG41" s="14"/>
    </row>
    <row r="42" spans="2:59" hidden="1" x14ac:dyDescent="0.25">
      <c r="B42" s="5" t="s">
        <v>49</v>
      </c>
      <c r="C42" s="5" t="s">
        <v>17</v>
      </c>
      <c r="D42" s="5" t="s">
        <v>10</v>
      </c>
      <c r="E42" s="5">
        <v>220</v>
      </c>
      <c r="F42" s="5" t="s">
        <v>52</v>
      </c>
      <c r="G42" s="12" t="s">
        <v>68</v>
      </c>
      <c r="H42" s="13">
        <v>42736</v>
      </c>
      <c r="I42" s="13">
        <v>50040</v>
      </c>
      <c r="J42" s="4" t="str">
        <f t="shared" si="4"/>
        <v>Temuco 220</v>
      </c>
      <c r="K42" s="14">
        <f t="shared" si="5"/>
        <v>0</v>
      </c>
      <c r="L42" s="14">
        <f t="shared" si="6"/>
        <v>0</v>
      </c>
      <c r="M42" s="11">
        <f t="shared" si="7"/>
        <v>0</v>
      </c>
      <c r="N42" s="11">
        <f t="shared" si="8"/>
        <v>0</v>
      </c>
      <c r="O42" s="15">
        <f t="shared" si="9"/>
        <v>0</v>
      </c>
      <c r="P42" s="15">
        <f t="shared" si="10"/>
        <v>0</v>
      </c>
      <c r="S42" s="7"/>
      <c r="T42" s="7"/>
      <c r="U42" s="7"/>
      <c r="V42" s="7"/>
      <c r="W42" s="7"/>
      <c r="X42" s="7"/>
      <c r="Y42" s="7"/>
      <c r="Z42" s="7"/>
      <c r="AA42" s="7"/>
      <c r="AD42" s="14">
        <f>+INDEX([1]Precios!$B$9:$H$28,MATCH($J42,[1]Precios!$B$9:$B$28,0),7)</f>
        <v>5410.5334999999995</v>
      </c>
      <c r="AE42" s="14">
        <f>+INDEX([1]Precios!$B$9:$H$28,MATCH($J42,[1]Precios!$B$9:$B$28,0),6)</f>
        <v>52.249000000000002</v>
      </c>
      <c r="AF42" s="28">
        <f t="shared" si="16"/>
        <v>0</v>
      </c>
      <c r="AG42" s="28">
        <f t="shared" si="17"/>
        <v>0</v>
      </c>
      <c r="AH42" s="28">
        <f t="shared" si="18"/>
        <v>0</v>
      </c>
      <c r="AI42" s="28">
        <f t="shared" si="19"/>
        <v>0</v>
      </c>
      <c r="AJ42" s="28"/>
      <c r="AK42" s="29">
        <f t="shared" si="20"/>
        <v>0</v>
      </c>
      <c r="AL42" s="29" t="e">
        <f t="shared" si="21"/>
        <v>#DIV/0!</v>
      </c>
      <c r="AO42" s="14">
        <f t="shared" si="22"/>
        <v>-5410.5334999999995</v>
      </c>
      <c r="AP42" s="14">
        <f t="shared" si="23"/>
        <v>-52.249000000000002</v>
      </c>
      <c r="AQ42" s="14">
        <f t="shared" si="24"/>
        <v>0</v>
      </c>
      <c r="AR42" s="14">
        <f t="shared" si="25"/>
        <v>0</v>
      </c>
      <c r="AS42" s="14">
        <f t="shared" si="26"/>
        <v>0</v>
      </c>
      <c r="AT42" s="14">
        <f t="shared" si="27"/>
        <v>0</v>
      </c>
      <c r="AU42" s="14">
        <f t="shared" si="28"/>
        <v>0</v>
      </c>
      <c r="AV42" s="14" t="e">
        <f t="shared" si="29"/>
        <v>#DIV/0!</v>
      </c>
      <c r="AY42" s="14"/>
      <c r="AZ42" s="14"/>
      <c r="BA42" s="14"/>
      <c r="BB42" s="14"/>
      <c r="BC42" s="14"/>
      <c r="BD42" s="14"/>
      <c r="BE42" s="14"/>
      <c r="BF42" s="14"/>
      <c r="BG42" s="14"/>
    </row>
    <row r="43" spans="2:59" hidden="1" x14ac:dyDescent="0.25">
      <c r="B43" s="5" t="s">
        <v>49</v>
      </c>
      <c r="C43" s="5" t="s">
        <v>17</v>
      </c>
      <c r="D43" s="5" t="s">
        <v>65</v>
      </c>
      <c r="E43" s="5">
        <v>220</v>
      </c>
      <c r="F43" s="5" t="s">
        <v>52</v>
      </c>
      <c r="G43" s="12" t="s">
        <v>68</v>
      </c>
      <c r="H43" s="13">
        <v>42736</v>
      </c>
      <c r="I43" s="13">
        <v>50040</v>
      </c>
      <c r="J43" s="4" t="str">
        <f t="shared" si="4"/>
        <v>Los Ciruelos 220</v>
      </c>
      <c r="K43" s="14">
        <f t="shared" si="5"/>
        <v>0</v>
      </c>
      <c r="L43" s="14">
        <f t="shared" si="6"/>
        <v>0</v>
      </c>
      <c r="M43" s="11">
        <f t="shared" si="7"/>
        <v>0</v>
      </c>
      <c r="N43" s="11">
        <f t="shared" si="8"/>
        <v>0</v>
      </c>
      <c r="O43" s="15">
        <f t="shared" si="9"/>
        <v>0</v>
      </c>
      <c r="P43" s="15">
        <f t="shared" si="10"/>
        <v>0</v>
      </c>
      <c r="S43" s="7"/>
      <c r="T43" s="7"/>
      <c r="U43" s="7"/>
      <c r="V43" s="7"/>
      <c r="W43" s="7"/>
      <c r="X43" s="7"/>
      <c r="Y43" s="7"/>
      <c r="Z43" s="7"/>
      <c r="AA43" s="7"/>
      <c r="AD43" s="14">
        <f>+INDEX([1]Precios!$B$9:$H$28,MATCH($J43,[1]Precios!$B$9:$B$28,0),7)</f>
        <v>5733.2651999999998</v>
      </c>
      <c r="AE43" s="14">
        <f>+INDEX([1]Precios!$B$9:$H$28,MATCH($J43,[1]Precios!$B$9:$B$28,0),6)</f>
        <v>58.844999999999999</v>
      </c>
      <c r="AF43" s="28">
        <f t="shared" si="16"/>
        <v>0</v>
      </c>
      <c r="AG43" s="28">
        <f t="shared" si="17"/>
        <v>0</v>
      </c>
      <c r="AH43" s="28">
        <f t="shared" si="18"/>
        <v>0</v>
      </c>
      <c r="AI43" s="28">
        <f t="shared" si="19"/>
        <v>0</v>
      </c>
      <c r="AJ43" s="28"/>
      <c r="AK43" s="29">
        <f t="shared" si="20"/>
        <v>0</v>
      </c>
      <c r="AL43" s="29" t="e">
        <f t="shared" si="21"/>
        <v>#DIV/0!</v>
      </c>
      <c r="AO43" s="14">
        <f t="shared" si="22"/>
        <v>-5733.2651999999998</v>
      </c>
      <c r="AP43" s="14">
        <f t="shared" si="23"/>
        <v>-58.844999999999999</v>
      </c>
      <c r="AQ43" s="14">
        <f t="shared" si="24"/>
        <v>0</v>
      </c>
      <c r="AR43" s="14">
        <f t="shared" si="25"/>
        <v>0</v>
      </c>
      <c r="AS43" s="14">
        <f t="shared" si="26"/>
        <v>0</v>
      </c>
      <c r="AT43" s="14">
        <f t="shared" si="27"/>
        <v>0</v>
      </c>
      <c r="AU43" s="14">
        <f t="shared" si="28"/>
        <v>0</v>
      </c>
      <c r="AV43" s="14" t="e">
        <f t="shared" si="29"/>
        <v>#DIV/0!</v>
      </c>
      <c r="AY43" s="14"/>
      <c r="AZ43" s="14"/>
      <c r="BA43" s="14"/>
      <c r="BB43" s="14"/>
      <c r="BC43" s="14"/>
      <c r="BD43" s="14"/>
      <c r="BE43" s="14"/>
      <c r="BF43" s="14"/>
      <c r="BG43" s="14"/>
    </row>
    <row r="44" spans="2:59" hidden="1" x14ac:dyDescent="0.25">
      <c r="B44" s="5" t="s">
        <v>49</v>
      </c>
      <c r="C44" s="5" t="s">
        <v>17</v>
      </c>
      <c r="D44" s="5" t="s">
        <v>11</v>
      </c>
      <c r="E44" s="5">
        <v>220</v>
      </c>
      <c r="F44" s="5" t="s">
        <v>52</v>
      </c>
      <c r="G44" s="12" t="s">
        <v>69</v>
      </c>
      <c r="H44" s="13">
        <v>42736</v>
      </c>
      <c r="I44" s="13">
        <v>50040</v>
      </c>
      <c r="J44" s="4" t="str">
        <f t="shared" si="4"/>
        <v>Valdivia 220</v>
      </c>
      <c r="K44" s="14">
        <f t="shared" si="5"/>
        <v>0</v>
      </c>
      <c r="L44" s="14">
        <f t="shared" si="6"/>
        <v>0</v>
      </c>
      <c r="M44" s="11">
        <f t="shared" si="7"/>
        <v>0</v>
      </c>
      <c r="N44" s="11">
        <f t="shared" si="8"/>
        <v>0</v>
      </c>
      <c r="O44" s="15">
        <f t="shared" si="9"/>
        <v>0</v>
      </c>
      <c r="P44" s="15">
        <f t="shared" si="10"/>
        <v>0</v>
      </c>
      <c r="S44" s="7"/>
      <c r="T44" s="7"/>
      <c r="U44" s="7"/>
      <c r="V44" s="7"/>
      <c r="W44" s="7"/>
      <c r="X44" s="7"/>
      <c r="Y44" s="7"/>
      <c r="Z44" s="7"/>
      <c r="AA44" s="7"/>
      <c r="AD44" s="14">
        <f>+INDEX([1]Precios!$B$9:$H$28,MATCH($J44,[1]Precios!$B$9:$B$28,0),7)</f>
        <v>5817.7003999999997</v>
      </c>
      <c r="AE44" s="14">
        <f>+INDEX([1]Precios!$B$9:$H$28,MATCH($J44,[1]Precios!$B$9:$B$28,0),6)</f>
        <v>60.298000000000002</v>
      </c>
      <c r="AF44" s="28">
        <f t="shared" si="16"/>
        <v>0</v>
      </c>
      <c r="AG44" s="28">
        <f t="shared" si="17"/>
        <v>0</v>
      </c>
      <c r="AH44" s="28">
        <f t="shared" si="18"/>
        <v>0</v>
      </c>
      <c r="AI44" s="28">
        <f t="shared" si="19"/>
        <v>0</v>
      </c>
      <c r="AJ44" s="28"/>
      <c r="AK44" s="29">
        <f t="shared" si="20"/>
        <v>0</v>
      </c>
      <c r="AL44" s="29" t="e">
        <f t="shared" si="21"/>
        <v>#DIV/0!</v>
      </c>
      <c r="AO44" s="14">
        <f t="shared" si="22"/>
        <v>-5817.7003999999997</v>
      </c>
      <c r="AP44" s="14">
        <f t="shared" si="23"/>
        <v>-60.298000000000002</v>
      </c>
      <c r="AQ44" s="14">
        <f t="shared" si="24"/>
        <v>0</v>
      </c>
      <c r="AR44" s="14">
        <f t="shared" si="25"/>
        <v>0</v>
      </c>
      <c r="AS44" s="14">
        <f t="shared" si="26"/>
        <v>0</v>
      </c>
      <c r="AT44" s="14">
        <f t="shared" si="27"/>
        <v>0</v>
      </c>
      <c r="AU44" s="14">
        <f t="shared" si="28"/>
        <v>0</v>
      </c>
      <c r="AV44" s="14" t="e">
        <f t="shared" si="29"/>
        <v>#DIV/0!</v>
      </c>
      <c r="AY44" s="14"/>
      <c r="AZ44" s="14"/>
      <c r="BA44" s="14"/>
      <c r="BB44" s="14"/>
      <c r="BC44" s="14"/>
      <c r="BD44" s="14"/>
      <c r="BE44" s="14"/>
      <c r="BF44" s="14"/>
      <c r="BG44" s="14"/>
    </row>
    <row r="45" spans="2:59" hidden="1" x14ac:dyDescent="0.25">
      <c r="B45" s="5" t="s">
        <v>49</v>
      </c>
      <c r="C45" s="5" t="s">
        <v>17</v>
      </c>
      <c r="D45" s="5" t="s">
        <v>14</v>
      </c>
      <c r="E45" s="5">
        <v>220</v>
      </c>
      <c r="F45" s="5" t="s">
        <v>52</v>
      </c>
      <c r="G45" s="12" t="s">
        <v>69</v>
      </c>
      <c r="H45" s="13">
        <v>42736</v>
      </c>
      <c r="I45" s="13">
        <v>50040</v>
      </c>
      <c r="J45" s="4" t="str">
        <f t="shared" si="4"/>
        <v>Barro Blanco 220</v>
      </c>
      <c r="K45" s="14">
        <f t="shared" si="5"/>
        <v>0</v>
      </c>
      <c r="L45" s="14">
        <f t="shared" si="6"/>
        <v>0</v>
      </c>
      <c r="M45" s="11">
        <f t="shared" si="7"/>
        <v>0</v>
      </c>
      <c r="N45" s="11">
        <f t="shared" si="8"/>
        <v>0</v>
      </c>
      <c r="O45" s="15">
        <f t="shared" si="9"/>
        <v>0</v>
      </c>
      <c r="P45" s="15">
        <f t="shared" si="10"/>
        <v>0</v>
      </c>
      <c r="S45" s="7"/>
      <c r="T45" s="7"/>
      <c r="U45" s="7"/>
      <c r="V45" s="7"/>
      <c r="W45" s="7"/>
      <c r="X45" s="7"/>
      <c r="Y45" s="7"/>
      <c r="Z45" s="7"/>
      <c r="AA45" s="7"/>
      <c r="AD45" s="14">
        <f>+INDEX([1]Precios!$B$9:$H$28,MATCH($J45,[1]Precios!$B$9:$B$28,0),7)</f>
        <v>5834.0982000000004</v>
      </c>
      <c r="AE45" s="14">
        <f>+INDEX([1]Precios!$B$9:$H$28,MATCH($J45,[1]Precios!$B$9:$B$28,0),6)</f>
        <v>60.933999999999997</v>
      </c>
      <c r="AF45" s="28">
        <f t="shared" si="16"/>
        <v>0</v>
      </c>
      <c r="AG45" s="28">
        <f t="shared" si="17"/>
        <v>0</v>
      </c>
      <c r="AH45" s="28">
        <f t="shared" si="18"/>
        <v>0</v>
      </c>
      <c r="AI45" s="28">
        <f t="shared" si="19"/>
        <v>0</v>
      </c>
      <c r="AJ45" s="28"/>
      <c r="AK45" s="29">
        <f t="shared" si="20"/>
        <v>0</v>
      </c>
      <c r="AL45" s="29" t="e">
        <f t="shared" si="21"/>
        <v>#DIV/0!</v>
      </c>
      <c r="AO45" s="14">
        <f t="shared" si="22"/>
        <v>-5834.0982000000004</v>
      </c>
      <c r="AP45" s="14">
        <f t="shared" si="23"/>
        <v>-60.933999999999997</v>
      </c>
      <c r="AQ45" s="14">
        <f t="shared" si="24"/>
        <v>0</v>
      </c>
      <c r="AR45" s="14">
        <f t="shared" si="25"/>
        <v>0</v>
      </c>
      <c r="AS45" s="14">
        <f t="shared" si="26"/>
        <v>0</v>
      </c>
      <c r="AT45" s="14">
        <f t="shared" si="27"/>
        <v>0</v>
      </c>
      <c r="AU45" s="14">
        <f t="shared" si="28"/>
        <v>0</v>
      </c>
      <c r="AV45" s="14" t="e">
        <f t="shared" si="29"/>
        <v>#DIV/0!</v>
      </c>
      <c r="AY45" s="14"/>
      <c r="AZ45" s="14"/>
      <c r="BA45" s="14"/>
      <c r="BB45" s="14"/>
      <c r="BC45" s="14"/>
      <c r="BD45" s="14"/>
      <c r="BE45" s="14"/>
      <c r="BF45" s="14"/>
      <c r="BG45" s="14"/>
    </row>
    <row r="46" spans="2:59" hidden="1" x14ac:dyDescent="0.25">
      <c r="B46" s="5" t="s">
        <v>49</v>
      </c>
      <c r="C46" s="5" t="s">
        <v>17</v>
      </c>
      <c r="D46" s="5" t="s">
        <v>15</v>
      </c>
      <c r="E46" s="5">
        <v>220</v>
      </c>
      <c r="F46" s="5" t="s">
        <v>52</v>
      </c>
      <c r="G46" s="12" t="s">
        <v>69</v>
      </c>
      <c r="H46" s="13">
        <v>42736</v>
      </c>
      <c r="I46" s="13">
        <v>50040</v>
      </c>
      <c r="J46" s="4" t="str">
        <f t="shared" si="4"/>
        <v>Puerto Montt 220</v>
      </c>
      <c r="K46" s="14">
        <f t="shared" si="5"/>
        <v>0</v>
      </c>
      <c r="L46" s="14">
        <f t="shared" si="6"/>
        <v>0</v>
      </c>
      <c r="M46" s="11">
        <f t="shared" si="7"/>
        <v>0</v>
      </c>
      <c r="N46" s="11">
        <f t="shared" si="8"/>
        <v>0</v>
      </c>
      <c r="O46" s="15">
        <f t="shared" si="9"/>
        <v>0</v>
      </c>
      <c r="P46" s="15">
        <f t="shared" si="10"/>
        <v>0</v>
      </c>
      <c r="S46" s="7"/>
      <c r="T46" s="7"/>
      <c r="U46" s="7"/>
      <c r="V46" s="7"/>
      <c r="W46" s="7"/>
      <c r="X46" s="7"/>
      <c r="Y46" s="7"/>
      <c r="Z46" s="7"/>
      <c r="AA46" s="7"/>
      <c r="AD46" s="14">
        <f>+INDEX([1]Precios!$B$9:$H$28,MATCH($J46,[1]Precios!$B$9:$B$28,0),7)</f>
        <v>5921.3765999999996</v>
      </c>
      <c r="AE46" s="14">
        <f>+INDEX([1]Precios!$B$9:$H$28,MATCH($J46,[1]Precios!$B$9:$B$28,0),6)</f>
        <v>61.277000000000001</v>
      </c>
      <c r="AF46" s="28">
        <f t="shared" si="16"/>
        <v>0</v>
      </c>
      <c r="AG46" s="28">
        <f t="shared" si="17"/>
        <v>0</v>
      </c>
      <c r="AH46" s="28">
        <f t="shared" si="18"/>
        <v>0</v>
      </c>
      <c r="AI46" s="28">
        <f t="shared" si="19"/>
        <v>0</v>
      </c>
      <c r="AJ46" s="28"/>
      <c r="AK46" s="29">
        <f t="shared" si="20"/>
        <v>0</v>
      </c>
      <c r="AL46" s="29" t="e">
        <f t="shared" si="21"/>
        <v>#DIV/0!</v>
      </c>
      <c r="AO46" s="14">
        <f t="shared" si="22"/>
        <v>-5921.3765999999996</v>
      </c>
      <c r="AP46" s="14">
        <f t="shared" si="23"/>
        <v>-61.277000000000001</v>
      </c>
      <c r="AQ46" s="14">
        <f t="shared" si="24"/>
        <v>0</v>
      </c>
      <c r="AR46" s="14">
        <f t="shared" si="25"/>
        <v>0</v>
      </c>
      <c r="AS46" s="14">
        <f t="shared" si="26"/>
        <v>0</v>
      </c>
      <c r="AT46" s="14">
        <f t="shared" si="27"/>
        <v>0</v>
      </c>
      <c r="AU46" s="14">
        <f t="shared" si="28"/>
        <v>0</v>
      </c>
      <c r="AV46" s="14" t="e">
        <f t="shared" si="29"/>
        <v>#DIV/0!</v>
      </c>
      <c r="AY46" s="14"/>
      <c r="AZ46" s="14"/>
      <c r="BA46" s="14"/>
      <c r="BB46" s="14"/>
      <c r="BC46" s="14"/>
      <c r="BD46" s="14"/>
      <c r="BE46" s="14"/>
      <c r="BF46" s="14"/>
      <c r="BG46" s="14"/>
    </row>
    <row r="47" spans="2:59" hidden="1" x14ac:dyDescent="0.25">
      <c r="B47" s="5" t="s">
        <v>49</v>
      </c>
      <c r="C47" s="5" t="s">
        <v>17</v>
      </c>
      <c r="D47" s="5" t="s">
        <v>9</v>
      </c>
      <c r="E47" s="5">
        <v>220</v>
      </c>
      <c r="F47" s="5" t="s">
        <v>52</v>
      </c>
      <c r="G47" s="12" t="s">
        <v>69</v>
      </c>
      <c r="H47" s="13">
        <v>42736</v>
      </c>
      <c r="I47" s="13">
        <v>50040</v>
      </c>
      <c r="J47" s="4" t="str">
        <f t="shared" si="4"/>
        <v>Charrua 220</v>
      </c>
      <c r="K47" s="14">
        <f t="shared" si="5"/>
        <v>0</v>
      </c>
      <c r="L47" s="14">
        <f t="shared" si="6"/>
        <v>0</v>
      </c>
      <c r="M47" s="11">
        <f t="shared" si="7"/>
        <v>0</v>
      </c>
      <c r="N47" s="11">
        <f t="shared" si="8"/>
        <v>0</v>
      </c>
      <c r="O47" s="15">
        <f t="shared" si="9"/>
        <v>0</v>
      </c>
      <c r="P47" s="15">
        <f t="shared" si="10"/>
        <v>0</v>
      </c>
      <c r="S47" s="7"/>
      <c r="T47" s="7"/>
      <c r="U47" s="7"/>
      <c r="V47" s="7"/>
      <c r="W47" s="7"/>
      <c r="X47" s="7"/>
      <c r="Y47" s="7"/>
      <c r="Z47" s="7"/>
      <c r="AA47" s="7"/>
      <c r="AD47" s="14">
        <f>+INDEX([1]Precios!$B$9:$H$28,MATCH($J47,[1]Precios!$B$9:$B$28,0),7)</f>
        <v>5282.6574000000001</v>
      </c>
      <c r="AE47" s="14">
        <f>+INDEX([1]Precios!$B$9:$H$28,MATCH($J47,[1]Precios!$B$9:$B$28,0),6)</f>
        <v>50.875999999999998</v>
      </c>
      <c r="AF47" s="28">
        <f t="shared" si="16"/>
        <v>0</v>
      </c>
      <c r="AG47" s="28">
        <f t="shared" si="17"/>
        <v>0</v>
      </c>
      <c r="AH47" s="28">
        <f t="shared" si="18"/>
        <v>0</v>
      </c>
      <c r="AI47" s="28">
        <f t="shared" si="19"/>
        <v>0</v>
      </c>
      <c r="AJ47" s="28"/>
      <c r="AK47" s="29">
        <f t="shared" si="20"/>
        <v>0</v>
      </c>
      <c r="AL47" s="29" t="e">
        <f t="shared" si="21"/>
        <v>#DIV/0!</v>
      </c>
      <c r="AO47" s="14">
        <f t="shared" si="22"/>
        <v>-5282.6574000000001</v>
      </c>
      <c r="AP47" s="14">
        <f t="shared" si="23"/>
        <v>-50.875999999999998</v>
      </c>
      <c r="AQ47" s="14">
        <f t="shared" si="24"/>
        <v>0</v>
      </c>
      <c r="AR47" s="14">
        <f t="shared" si="25"/>
        <v>0</v>
      </c>
      <c r="AS47" s="14">
        <f t="shared" si="26"/>
        <v>0</v>
      </c>
      <c r="AT47" s="14">
        <f t="shared" si="27"/>
        <v>0</v>
      </c>
      <c r="AU47" s="14">
        <f t="shared" si="28"/>
        <v>0</v>
      </c>
      <c r="AV47" s="14" t="e">
        <f t="shared" si="29"/>
        <v>#DIV/0!</v>
      </c>
      <c r="AY47" s="14"/>
      <c r="AZ47" s="14"/>
      <c r="BA47" s="14"/>
      <c r="BB47" s="14"/>
      <c r="BC47" s="14"/>
      <c r="BD47" s="14"/>
      <c r="BE47" s="14"/>
      <c r="BF47" s="14"/>
      <c r="BG47" s="14"/>
    </row>
    <row r="48" spans="2:59" hidden="1" x14ac:dyDescent="0.25">
      <c r="B48" s="5" t="s">
        <v>49</v>
      </c>
      <c r="C48" s="5" t="s">
        <v>17</v>
      </c>
      <c r="D48" s="5" t="s">
        <v>10</v>
      </c>
      <c r="E48" s="5">
        <v>220</v>
      </c>
      <c r="F48" s="5" t="s">
        <v>52</v>
      </c>
      <c r="G48" s="12" t="s">
        <v>69</v>
      </c>
      <c r="H48" s="13">
        <v>42736</v>
      </c>
      <c r="I48" s="13">
        <v>50040</v>
      </c>
      <c r="J48" s="4" t="str">
        <f t="shared" si="4"/>
        <v>Temuco 220</v>
      </c>
      <c r="K48" s="14">
        <f t="shared" si="5"/>
        <v>0</v>
      </c>
      <c r="L48" s="14">
        <f t="shared" si="6"/>
        <v>0</v>
      </c>
      <c r="M48" s="11">
        <f t="shared" si="7"/>
        <v>0</v>
      </c>
      <c r="N48" s="11">
        <f t="shared" si="8"/>
        <v>0</v>
      </c>
      <c r="O48" s="15">
        <f t="shared" si="9"/>
        <v>0</v>
      </c>
      <c r="P48" s="15">
        <f t="shared" si="10"/>
        <v>0</v>
      </c>
      <c r="S48" s="7"/>
      <c r="T48" s="7"/>
      <c r="U48" s="7"/>
      <c r="V48" s="7"/>
      <c r="W48" s="7"/>
      <c r="X48" s="7"/>
      <c r="Y48" s="7"/>
      <c r="Z48" s="7"/>
      <c r="AA48" s="7"/>
      <c r="AD48" s="14">
        <f>+INDEX([1]Precios!$B$9:$H$28,MATCH($J48,[1]Precios!$B$9:$B$28,0),7)</f>
        <v>5410.5334999999995</v>
      </c>
      <c r="AE48" s="14">
        <f>+INDEX([1]Precios!$B$9:$H$28,MATCH($J48,[1]Precios!$B$9:$B$28,0),6)</f>
        <v>52.249000000000002</v>
      </c>
      <c r="AF48" s="28">
        <f t="shared" si="16"/>
        <v>0</v>
      </c>
      <c r="AG48" s="28">
        <f t="shared" si="17"/>
        <v>0</v>
      </c>
      <c r="AH48" s="28">
        <f t="shared" si="18"/>
        <v>0</v>
      </c>
      <c r="AI48" s="28">
        <f t="shared" si="19"/>
        <v>0</v>
      </c>
      <c r="AJ48" s="28"/>
      <c r="AK48" s="29">
        <f t="shared" si="20"/>
        <v>0</v>
      </c>
      <c r="AL48" s="29" t="e">
        <f t="shared" si="21"/>
        <v>#DIV/0!</v>
      </c>
      <c r="AO48" s="14">
        <f t="shared" si="22"/>
        <v>-5410.5334999999995</v>
      </c>
      <c r="AP48" s="14">
        <f t="shared" si="23"/>
        <v>-52.249000000000002</v>
      </c>
      <c r="AQ48" s="14">
        <f t="shared" si="24"/>
        <v>0</v>
      </c>
      <c r="AR48" s="14">
        <f t="shared" si="25"/>
        <v>0</v>
      </c>
      <c r="AS48" s="14">
        <f t="shared" si="26"/>
        <v>0</v>
      </c>
      <c r="AT48" s="14">
        <f t="shared" si="27"/>
        <v>0</v>
      </c>
      <c r="AU48" s="14">
        <f t="shared" si="28"/>
        <v>0</v>
      </c>
      <c r="AV48" s="14" t="e">
        <f t="shared" si="29"/>
        <v>#DIV/0!</v>
      </c>
      <c r="AY48" s="14"/>
      <c r="AZ48" s="14"/>
      <c r="BA48" s="14"/>
      <c r="BB48" s="14"/>
      <c r="BC48" s="14"/>
      <c r="BD48" s="14"/>
      <c r="BE48" s="14"/>
      <c r="BF48" s="14"/>
      <c r="BG48" s="14"/>
    </row>
    <row r="49" spans="2:59" hidden="1" x14ac:dyDescent="0.25">
      <c r="B49" s="5" t="s">
        <v>49</v>
      </c>
      <c r="C49" s="5" t="s">
        <v>17</v>
      </c>
      <c r="D49" s="5" t="s">
        <v>65</v>
      </c>
      <c r="E49" s="5">
        <v>220</v>
      </c>
      <c r="F49" s="5" t="s">
        <v>52</v>
      </c>
      <c r="G49" s="12" t="s">
        <v>69</v>
      </c>
      <c r="H49" s="13">
        <v>42736</v>
      </c>
      <c r="I49" s="13">
        <v>50040</v>
      </c>
      <c r="J49" s="4" t="str">
        <f t="shared" si="4"/>
        <v>Los Ciruelos 220</v>
      </c>
      <c r="K49" s="14">
        <f t="shared" si="5"/>
        <v>0</v>
      </c>
      <c r="L49" s="14">
        <f t="shared" si="6"/>
        <v>0</v>
      </c>
      <c r="M49" s="11">
        <f t="shared" si="7"/>
        <v>0</v>
      </c>
      <c r="N49" s="11">
        <f t="shared" si="8"/>
        <v>0</v>
      </c>
      <c r="O49" s="15">
        <f t="shared" si="9"/>
        <v>0</v>
      </c>
      <c r="P49" s="15">
        <f t="shared" si="10"/>
        <v>0</v>
      </c>
      <c r="S49" s="7"/>
      <c r="T49" s="7"/>
      <c r="U49" s="7"/>
      <c r="V49" s="7"/>
      <c r="W49" s="7"/>
      <c r="X49" s="7"/>
      <c r="Y49" s="7"/>
      <c r="Z49" s="7"/>
      <c r="AA49" s="7"/>
      <c r="AD49" s="14">
        <f>+INDEX([1]Precios!$B$9:$H$28,MATCH($J49,[1]Precios!$B$9:$B$28,0),7)</f>
        <v>5733.2651999999998</v>
      </c>
      <c r="AE49" s="14">
        <f>+INDEX([1]Precios!$B$9:$H$28,MATCH($J49,[1]Precios!$B$9:$B$28,0),6)</f>
        <v>58.844999999999999</v>
      </c>
      <c r="AF49" s="28">
        <f t="shared" si="16"/>
        <v>0</v>
      </c>
      <c r="AG49" s="28">
        <f t="shared" si="17"/>
        <v>0</v>
      </c>
      <c r="AH49" s="28">
        <f t="shared" si="18"/>
        <v>0</v>
      </c>
      <c r="AI49" s="28">
        <f t="shared" si="19"/>
        <v>0</v>
      </c>
      <c r="AJ49" s="28"/>
      <c r="AK49" s="29">
        <f t="shared" si="20"/>
        <v>0</v>
      </c>
      <c r="AL49" s="29" t="e">
        <f t="shared" si="21"/>
        <v>#DIV/0!</v>
      </c>
      <c r="AO49" s="14">
        <f t="shared" si="22"/>
        <v>-5733.2651999999998</v>
      </c>
      <c r="AP49" s="14">
        <f t="shared" si="23"/>
        <v>-58.844999999999999</v>
      </c>
      <c r="AQ49" s="14">
        <f t="shared" si="24"/>
        <v>0</v>
      </c>
      <c r="AR49" s="14">
        <f t="shared" si="25"/>
        <v>0</v>
      </c>
      <c r="AS49" s="14">
        <f t="shared" si="26"/>
        <v>0</v>
      </c>
      <c r="AT49" s="14">
        <f t="shared" si="27"/>
        <v>0</v>
      </c>
      <c r="AU49" s="14">
        <f t="shared" si="28"/>
        <v>0</v>
      </c>
      <c r="AV49" s="14" t="e">
        <f t="shared" si="29"/>
        <v>#DIV/0!</v>
      </c>
      <c r="AY49" s="14"/>
      <c r="AZ49" s="14"/>
      <c r="BA49" s="14"/>
      <c r="BB49" s="14"/>
      <c r="BC49" s="14"/>
      <c r="BD49" s="14"/>
      <c r="BE49" s="14"/>
      <c r="BF49" s="14"/>
      <c r="BG49" s="14"/>
    </row>
    <row r="50" spans="2:59" hidden="1" x14ac:dyDescent="0.25">
      <c r="B50" s="5" t="s">
        <v>49</v>
      </c>
      <c r="C50" s="5" t="s">
        <v>17</v>
      </c>
      <c r="D50" s="5" t="s">
        <v>11</v>
      </c>
      <c r="E50" s="5">
        <v>220</v>
      </c>
      <c r="F50" s="5" t="s">
        <v>52</v>
      </c>
      <c r="G50" s="12" t="s">
        <v>70</v>
      </c>
      <c r="H50" s="13">
        <v>42736</v>
      </c>
      <c r="I50" s="13">
        <v>50040</v>
      </c>
      <c r="J50" s="4" t="str">
        <f t="shared" si="4"/>
        <v>Valdivia 220</v>
      </c>
      <c r="K50" s="14">
        <f t="shared" si="5"/>
        <v>0</v>
      </c>
      <c r="L50" s="14">
        <f t="shared" si="6"/>
        <v>0</v>
      </c>
      <c r="M50" s="11">
        <f t="shared" si="7"/>
        <v>0</v>
      </c>
      <c r="N50" s="11">
        <f t="shared" si="8"/>
        <v>0</v>
      </c>
      <c r="O50" s="15">
        <f t="shared" si="9"/>
        <v>0</v>
      </c>
      <c r="P50" s="15">
        <f t="shared" si="10"/>
        <v>0</v>
      </c>
      <c r="S50" s="7"/>
      <c r="T50" s="7"/>
      <c r="U50" s="7"/>
      <c r="V50" s="7"/>
      <c r="W50" s="7"/>
      <c r="X50" s="7"/>
      <c r="Y50" s="7"/>
      <c r="Z50" s="7"/>
      <c r="AA50" s="7"/>
      <c r="AD50" s="14">
        <f>+INDEX([1]Precios!$B$9:$H$28,MATCH($J50,[1]Precios!$B$9:$B$28,0),7)</f>
        <v>5817.7003999999997</v>
      </c>
      <c r="AE50" s="14">
        <f>+INDEX([1]Precios!$B$9:$H$28,MATCH($J50,[1]Precios!$B$9:$B$28,0),6)</f>
        <v>60.298000000000002</v>
      </c>
      <c r="AF50" s="28">
        <f t="shared" si="16"/>
        <v>0</v>
      </c>
      <c r="AG50" s="28">
        <f t="shared" si="17"/>
        <v>0</v>
      </c>
      <c r="AH50" s="28">
        <f t="shared" si="18"/>
        <v>0</v>
      </c>
      <c r="AI50" s="28">
        <f t="shared" si="19"/>
        <v>0</v>
      </c>
      <c r="AJ50" s="28"/>
      <c r="AK50" s="29">
        <f t="shared" si="20"/>
        <v>0</v>
      </c>
      <c r="AL50" s="29" t="e">
        <f t="shared" si="21"/>
        <v>#DIV/0!</v>
      </c>
      <c r="AO50" s="14">
        <f t="shared" si="22"/>
        <v>-5817.7003999999997</v>
      </c>
      <c r="AP50" s="14">
        <f t="shared" si="23"/>
        <v>-60.298000000000002</v>
      </c>
      <c r="AQ50" s="14">
        <f t="shared" si="24"/>
        <v>0</v>
      </c>
      <c r="AR50" s="14">
        <f t="shared" si="25"/>
        <v>0</v>
      </c>
      <c r="AS50" s="14">
        <f t="shared" si="26"/>
        <v>0</v>
      </c>
      <c r="AT50" s="14">
        <f t="shared" si="27"/>
        <v>0</v>
      </c>
      <c r="AU50" s="14">
        <f t="shared" si="28"/>
        <v>0</v>
      </c>
      <c r="AV50" s="14" t="e">
        <f t="shared" si="29"/>
        <v>#DIV/0!</v>
      </c>
      <c r="AY50" s="14"/>
      <c r="AZ50" s="14"/>
      <c r="BA50" s="14"/>
      <c r="BB50" s="14"/>
      <c r="BC50" s="14"/>
      <c r="BD50" s="14"/>
      <c r="BE50" s="14"/>
      <c r="BF50" s="14"/>
      <c r="BG50" s="14"/>
    </row>
    <row r="51" spans="2:59" hidden="1" x14ac:dyDescent="0.25">
      <c r="B51" s="5" t="s">
        <v>49</v>
      </c>
      <c r="C51" s="5" t="s">
        <v>17</v>
      </c>
      <c r="D51" s="5" t="s">
        <v>14</v>
      </c>
      <c r="E51" s="5">
        <v>220</v>
      </c>
      <c r="F51" s="5" t="s">
        <v>52</v>
      </c>
      <c r="G51" s="12" t="s">
        <v>70</v>
      </c>
      <c r="H51" s="13">
        <v>42736</v>
      </c>
      <c r="I51" s="13">
        <v>50040</v>
      </c>
      <c r="J51" s="4" t="str">
        <f t="shared" si="4"/>
        <v>Barro Blanco 220</v>
      </c>
      <c r="K51" s="14">
        <f t="shared" si="5"/>
        <v>0</v>
      </c>
      <c r="L51" s="14">
        <f t="shared" si="6"/>
        <v>0</v>
      </c>
      <c r="M51" s="11">
        <f t="shared" si="7"/>
        <v>0</v>
      </c>
      <c r="N51" s="11">
        <f t="shared" si="8"/>
        <v>0</v>
      </c>
      <c r="O51" s="15">
        <f t="shared" si="9"/>
        <v>0</v>
      </c>
      <c r="P51" s="15">
        <f t="shared" si="10"/>
        <v>0</v>
      </c>
      <c r="S51" s="7"/>
      <c r="T51" s="7"/>
      <c r="U51" s="7"/>
      <c r="V51" s="7"/>
      <c r="W51" s="7"/>
      <c r="X51" s="7"/>
      <c r="Y51" s="7"/>
      <c r="Z51" s="7"/>
      <c r="AA51" s="7"/>
      <c r="AD51" s="14">
        <f>+INDEX([1]Precios!$B$9:$H$28,MATCH($J51,[1]Precios!$B$9:$B$28,0),7)</f>
        <v>5834.0982000000004</v>
      </c>
      <c r="AE51" s="14">
        <f>+INDEX([1]Precios!$B$9:$H$28,MATCH($J51,[1]Precios!$B$9:$B$28,0),6)</f>
        <v>60.933999999999997</v>
      </c>
      <c r="AF51" s="28">
        <f t="shared" si="16"/>
        <v>0</v>
      </c>
      <c r="AG51" s="28">
        <f t="shared" si="17"/>
        <v>0</v>
      </c>
      <c r="AH51" s="28">
        <f t="shared" si="18"/>
        <v>0</v>
      </c>
      <c r="AI51" s="28">
        <f t="shared" si="19"/>
        <v>0</v>
      </c>
      <c r="AJ51" s="28"/>
      <c r="AK51" s="29">
        <f t="shared" si="20"/>
        <v>0</v>
      </c>
      <c r="AL51" s="29" t="e">
        <f t="shared" si="21"/>
        <v>#DIV/0!</v>
      </c>
      <c r="AO51" s="14">
        <f t="shared" si="22"/>
        <v>-5834.0982000000004</v>
      </c>
      <c r="AP51" s="14">
        <f t="shared" si="23"/>
        <v>-60.933999999999997</v>
      </c>
      <c r="AQ51" s="14">
        <f t="shared" si="24"/>
        <v>0</v>
      </c>
      <c r="AR51" s="14">
        <f t="shared" si="25"/>
        <v>0</v>
      </c>
      <c r="AS51" s="14">
        <f t="shared" si="26"/>
        <v>0</v>
      </c>
      <c r="AT51" s="14">
        <f t="shared" si="27"/>
        <v>0</v>
      </c>
      <c r="AU51" s="14">
        <f t="shared" si="28"/>
        <v>0</v>
      </c>
      <c r="AV51" s="14" t="e">
        <f t="shared" si="29"/>
        <v>#DIV/0!</v>
      </c>
      <c r="AY51" s="14"/>
      <c r="AZ51" s="14"/>
      <c r="BA51" s="14"/>
      <c r="BB51" s="14"/>
      <c r="BC51" s="14"/>
      <c r="BD51" s="14"/>
      <c r="BE51" s="14"/>
      <c r="BF51" s="14"/>
      <c r="BG51" s="14"/>
    </row>
    <row r="52" spans="2:59" hidden="1" x14ac:dyDescent="0.25">
      <c r="B52" s="5" t="s">
        <v>49</v>
      </c>
      <c r="C52" s="5" t="s">
        <v>17</v>
      </c>
      <c r="D52" s="5" t="s">
        <v>15</v>
      </c>
      <c r="E52" s="5">
        <v>220</v>
      </c>
      <c r="F52" s="5" t="s">
        <v>52</v>
      </c>
      <c r="G52" s="12" t="s">
        <v>70</v>
      </c>
      <c r="H52" s="13">
        <v>42736</v>
      </c>
      <c r="I52" s="13">
        <v>50040</v>
      </c>
      <c r="J52" s="4" t="str">
        <f t="shared" si="4"/>
        <v>Puerto Montt 220</v>
      </c>
      <c r="K52" s="14">
        <f t="shared" si="5"/>
        <v>0</v>
      </c>
      <c r="L52" s="14">
        <f t="shared" si="6"/>
        <v>0</v>
      </c>
      <c r="M52" s="11">
        <f t="shared" si="7"/>
        <v>0</v>
      </c>
      <c r="N52" s="11">
        <f t="shared" si="8"/>
        <v>0</v>
      </c>
      <c r="O52" s="15">
        <f t="shared" si="9"/>
        <v>0</v>
      </c>
      <c r="P52" s="15">
        <f t="shared" si="10"/>
        <v>0</v>
      </c>
      <c r="S52" s="7"/>
      <c r="T52" s="7"/>
      <c r="U52" s="7"/>
      <c r="V52" s="7"/>
      <c r="W52" s="7"/>
      <c r="X52" s="7"/>
      <c r="Y52" s="7"/>
      <c r="Z52" s="7"/>
      <c r="AA52" s="7"/>
      <c r="AD52" s="14">
        <f>+INDEX([1]Precios!$B$9:$H$28,MATCH($J52,[1]Precios!$B$9:$B$28,0),7)</f>
        <v>5921.3765999999996</v>
      </c>
      <c r="AE52" s="14">
        <f>+INDEX([1]Precios!$B$9:$H$28,MATCH($J52,[1]Precios!$B$9:$B$28,0),6)</f>
        <v>61.277000000000001</v>
      </c>
      <c r="AF52" s="28">
        <f t="shared" si="16"/>
        <v>0</v>
      </c>
      <c r="AG52" s="28">
        <f t="shared" si="17"/>
        <v>0</v>
      </c>
      <c r="AH52" s="28">
        <f t="shared" si="18"/>
        <v>0</v>
      </c>
      <c r="AI52" s="28">
        <f t="shared" si="19"/>
        <v>0</v>
      </c>
      <c r="AJ52" s="28"/>
      <c r="AK52" s="29">
        <f t="shared" si="20"/>
        <v>0</v>
      </c>
      <c r="AL52" s="29" t="e">
        <f t="shared" si="21"/>
        <v>#DIV/0!</v>
      </c>
      <c r="AO52" s="14">
        <f t="shared" si="22"/>
        <v>-5921.3765999999996</v>
      </c>
      <c r="AP52" s="14">
        <f t="shared" si="23"/>
        <v>-61.277000000000001</v>
      </c>
      <c r="AQ52" s="14">
        <f t="shared" si="24"/>
        <v>0</v>
      </c>
      <c r="AR52" s="14">
        <f t="shared" si="25"/>
        <v>0</v>
      </c>
      <c r="AS52" s="14">
        <f t="shared" si="26"/>
        <v>0</v>
      </c>
      <c r="AT52" s="14">
        <f t="shared" si="27"/>
        <v>0</v>
      </c>
      <c r="AU52" s="14">
        <f t="shared" si="28"/>
        <v>0</v>
      </c>
      <c r="AV52" s="14" t="e">
        <f t="shared" si="29"/>
        <v>#DIV/0!</v>
      </c>
      <c r="AY52" s="14"/>
      <c r="AZ52" s="14"/>
      <c r="BA52" s="14"/>
      <c r="BB52" s="14"/>
      <c r="BC52" s="14"/>
      <c r="BD52" s="14"/>
      <c r="BE52" s="14"/>
      <c r="BF52" s="14"/>
      <c r="BG52" s="14"/>
    </row>
    <row r="53" spans="2:59" hidden="1" x14ac:dyDescent="0.25">
      <c r="B53" s="5" t="s">
        <v>49</v>
      </c>
      <c r="C53" s="5" t="s">
        <v>17</v>
      </c>
      <c r="D53" s="5" t="s">
        <v>9</v>
      </c>
      <c r="E53" s="5">
        <v>220</v>
      </c>
      <c r="F53" s="5" t="s">
        <v>52</v>
      </c>
      <c r="G53" s="12" t="s">
        <v>70</v>
      </c>
      <c r="H53" s="13">
        <v>42736</v>
      </c>
      <c r="I53" s="13">
        <v>50040</v>
      </c>
      <c r="J53" s="4" t="str">
        <f t="shared" si="4"/>
        <v>Charrua 220</v>
      </c>
      <c r="K53" s="14">
        <f t="shared" si="5"/>
        <v>0</v>
      </c>
      <c r="L53" s="14">
        <f t="shared" si="6"/>
        <v>0</v>
      </c>
      <c r="M53" s="11">
        <f t="shared" si="7"/>
        <v>0</v>
      </c>
      <c r="N53" s="11">
        <f t="shared" si="8"/>
        <v>0</v>
      </c>
      <c r="O53" s="15">
        <f t="shared" si="9"/>
        <v>0</v>
      </c>
      <c r="P53" s="15">
        <f t="shared" si="10"/>
        <v>0</v>
      </c>
      <c r="S53" s="7"/>
      <c r="T53" s="7"/>
      <c r="U53" s="7"/>
      <c r="V53" s="7"/>
      <c r="W53" s="7"/>
      <c r="X53" s="7"/>
      <c r="Y53" s="7"/>
      <c r="Z53" s="7"/>
      <c r="AA53" s="7"/>
      <c r="AD53" s="14">
        <f>+INDEX([1]Precios!$B$9:$H$28,MATCH($J53,[1]Precios!$B$9:$B$28,0),7)</f>
        <v>5282.6574000000001</v>
      </c>
      <c r="AE53" s="14">
        <f>+INDEX([1]Precios!$B$9:$H$28,MATCH($J53,[1]Precios!$B$9:$B$28,0),6)</f>
        <v>50.875999999999998</v>
      </c>
      <c r="AF53" s="28">
        <f t="shared" si="16"/>
        <v>0</v>
      </c>
      <c r="AG53" s="28">
        <f t="shared" si="17"/>
        <v>0</v>
      </c>
      <c r="AH53" s="28">
        <f t="shared" si="18"/>
        <v>0</v>
      </c>
      <c r="AI53" s="28">
        <f t="shared" si="19"/>
        <v>0</v>
      </c>
      <c r="AJ53" s="28"/>
      <c r="AK53" s="29">
        <f t="shared" si="20"/>
        <v>0</v>
      </c>
      <c r="AL53" s="29" t="e">
        <f t="shared" si="21"/>
        <v>#DIV/0!</v>
      </c>
      <c r="AO53" s="14">
        <f t="shared" si="22"/>
        <v>-5282.6574000000001</v>
      </c>
      <c r="AP53" s="14">
        <f t="shared" si="23"/>
        <v>-50.875999999999998</v>
      </c>
      <c r="AQ53" s="14">
        <f t="shared" si="24"/>
        <v>0</v>
      </c>
      <c r="AR53" s="14">
        <f t="shared" si="25"/>
        <v>0</v>
      </c>
      <c r="AS53" s="14">
        <f t="shared" si="26"/>
        <v>0</v>
      </c>
      <c r="AT53" s="14">
        <f t="shared" si="27"/>
        <v>0</v>
      </c>
      <c r="AU53" s="14">
        <f t="shared" si="28"/>
        <v>0</v>
      </c>
      <c r="AV53" s="14" t="e">
        <f t="shared" si="29"/>
        <v>#DIV/0!</v>
      </c>
      <c r="AY53" s="14"/>
      <c r="AZ53" s="14"/>
      <c r="BA53" s="14"/>
      <c r="BB53" s="14"/>
      <c r="BC53" s="14"/>
      <c r="BD53" s="14"/>
      <c r="BE53" s="14"/>
      <c r="BF53" s="14"/>
      <c r="BG53" s="14"/>
    </row>
    <row r="54" spans="2:59" hidden="1" x14ac:dyDescent="0.25">
      <c r="B54" s="5" t="s">
        <v>49</v>
      </c>
      <c r="C54" s="5" t="s">
        <v>17</v>
      </c>
      <c r="D54" s="5" t="s">
        <v>10</v>
      </c>
      <c r="E54" s="5">
        <v>220</v>
      </c>
      <c r="F54" s="5" t="s">
        <v>52</v>
      </c>
      <c r="G54" s="12" t="s">
        <v>70</v>
      </c>
      <c r="H54" s="13">
        <v>42736</v>
      </c>
      <c r="I54" s="13">
        <v>50040</v>
      </c>
      <c r="J54" s="4" t="str">
        <f t="shared" si="4"/>
        <v>Temuco 220</v>
      </c>
      <c r="K54" s="14">
        <f t="shared" si="5"/>
        <v>0</v>
      </c>
      <c r="L54" s="14">
        <f t="shared" si="6"/>
        <v>0</v>
      </c>
      <c r="M54" s="11">
        <f t="shared" si="7"/>
        <v>0</v>
      </c>
      <c r="N54" s="11">
        <f t="shared" si="8"/>
        <v>0</v>
      </c>
      <c r="O54" s="15">
        <f t="shared" si="9"/>
        <v>0</v>
      </c>
      <c r="P54" s="15">
        <f t="shared" si="10"/>
        <v>0</v>
      </c>
      <c r="S54" s="7"/>
      <c r="T54" s="7"/>
      <c r="U54" s="7"/>
      <c r="V54" s="7"/>
      <c r="W54" s="7"/>
      <c r="X54" s="7"/>
      <c r="Y54" s="7"/>
      <c r="Z54" s="7"/>
      <c r="AA54" s="7"/>
      <c r="AD54" s="14">
        <f>+INDEX([1]Precios!$B$9:$H$28,MATCH($J54,[1]Precios!$B$9:$B$28,0),7)</f>
        <v>5410.5334999999995</v>
      </c>
      <c r="AE54" s="14">
        <f>+INDEX([1]Precios!$B$9:$H$28,MATCH($J54,[1]Precios!$B$9:$B$28,0),6)</f>
        <v>52.249000000000002</v>
      </c>
      <c r="AF54" s="28">
        <f t="shared" si="16"/>
        <v>0</v>
      </c>
      <c r="AG54" s="28">
        <f t="shared" si="17"/>
        <v>0</v>
      </c>
      <c r="AH54" s="28">
        <f t="shared" si="18"/>
        <v>0</v>
      </c>
      <c r="AI54" s="28">
        <f t="shared" si="19"/>
        <v>0</v>
      </c>
      <c r="AJ54" s="28"/>
      <c r="AK54" s="29">
        <f t="shared" si="20"/>
        <v>0</v>
      </c>
      <c r="AL54" s="29" t="e">
        <f t="shared" si="21"/>
        <v>#DIV/0!</v>
      </c>
      <c r="AO54" s="14">
        <f t="shared" si="22"/>
        <v>-5410.5334999999995</v>
      </c>
      <c r="AP54" s="14">
        <f t="shared" si="23"/>
        <v>-52.249000000000002</v>
      </c>
      <c r="AQ54" s="14">
        <f t="shared" si="24"/>
        <v>0</v>
      </c>
      <c r="AR54" s="14">
        <f t="shared" si="25"/>
        <v>0</v>
      </c>
      <c r="AS54" s="14">
        <f t="shared" si="26"/>
        <v>0</v>
      </c>
      <c r="AT54" s="14">
        <f t="shared" si="27"/>
        <v>0</v>
      </c>
      <c r="AU54" s="14">
        <f t="shared" si="28"/>
        <v>0</v>
      </c>
      <c r="AV54" s="14" t="e">
        <f t="shared" si="29"/>
        <v>#DIV/0!</v>
      </c>
      <c r="AY54" s="14"/>
      <c r="AZ54" s="14"/>
      <c r="BA54" s="14"/>
      <c r="BB54" s="14"/>
      <c r="BC54" s="14"/>
      <c r="BD54" s="14"/>
      <c r="BE54" s="14"/>
      <c r="BF54" s="14"/>
      <c r="BG54" s="14"/>
    </row>
    <row r="55" spans="2:59" hidden="1" x14ac:dyDescent="0.25">
      <c r="B55" s="5" t="s">
        <v>49</v>
      </c>
      <c r="C55" s="5" t="s">
        <v>17</v>
      </c>
      <c r="D55" s="5" t="s">
        <v>65</v>
      </c>
      <c r="E55" s="5">
        <v>220</v>
      </c>
      <c r="F55" s="5" t="s">
        <v>52</v>
      </c>
      <c r="G55" s="12" t="s">
        <v>70</v>
      </c>
      <c r="H55" s="13">
        <v>42736</v>
      </c>
      <c r="I55" s="13">
        <v>50040</v>
      </c>
      <c r="J55" s="4" t="str">
        <f t="shared" si="4"/>
        <v>Los Ciruelos 220</v>
      </c>
      <c r="K55" s="14">
        <f t="shared" si="5"/>
        <v>0</v>
      </c>
      <c r="L55" s="14">
        <f t="shared" si="6"/>
        <v>0</v>
      </c>
      <c r="M55" s="11">
        <f t="shared" si="7"/>
        <v>0</v>
      </c>
      <c r="N55" s="11">
        <f t="shared" si="8"/>
        <v>0</v>
      </c>
      <c r="O55" s="15">
        <f t="shared" si="9"/>
        <v>0</v>
      </c>
      <c r="P55" s="15">
        <f t="shared" si="10"/>
        <v>0</v>
      </c>
      <c r="S55" s="7"/>
      <c r="T55" s="7"/>
      <c r="U55" s="7"/>
      <c r="V55" s="7"/>
      <c r="W55" s="7"/>
      <c r="X55" s="7"/>
      <c r="Y55" s="7"/>
      <c r="Z55" s="7"/>
      <c r="AA55" s="7"/>
      <c r="AD55" s="14">
        <f>+INDEX([1]Precios!$B$9:$H$28,MATCH($J55,[1]Precios!$B$9:$B$28,0),7)</f>
        <v>5733.2651999999998</v>
      </c>
      <c r="AE55" s="14">
        <f>+INDEX([1]Precios!$B$9:$H$28,MATCH($J55,[1]Precios!$B$9:$B$28,0),6)</f>
        <v>58.844999999999999</v>
      </c>
      <c r="AF55" s="28">
        <f t="shared" si="16"/>
        <v>0</v>
      </c>
      <c r="AG55" s="28">
        <f t="shared" si="17"/>
        <v>0</v>
      </c>
      <c r="AH55" s="28">
        <f t="shared" si="18"/>
        <v>0</v>
      </c>
      <c r="AI55" s="28">
        <f t="shared" si="19"/>
        <v>0</v>
      </c>
      <c r="AJ55" s="28"/>
      <c r="AK55" s="29">
        <f t="shared" si="20"/>
        <v>0</v>
      </c>
      <c r="AL55" s="29" t="e">
        <f t="shared" si="21"/>
        <v>#DIV/0!</v>
      </c>
      <c r="AO55" s="14">
        <f t="shared" si="22"/>
        <v>-5733.2651999999998</v>
      </c>
      <c r="AP55" s="14">
        <f t="shared" si="23"/>
        <v>-58.844999999999999</v>
      </c>
      <c r="AQ55" s="14">
        <f t="shared" si="24"/>
        <v>0</v>
      </c>
      <c r="AR55" s="14">
        <f t="shared" si="25"/>
        <v>0</v>
      </c>
      <c r="AS55" s="14">
        <f t="shared" si="26"/>
        <v>0</v>
      </c>
      <c r="AT55" s="14">
        <f t="shared" si="27"/>
        <v>0</v>
      </c>
      <c r="AU55" s="14">
        <f t="shared" si="28"/>
        <v>0</v>
      </c>
      <c r="AV55" s="14" t="e">
        <f t="shared" si="29"/>
        <v>#DIV/0!</v>
      </c>
      <c r="AY55" s="14"/>
      <c r="AZ55" s="14"/>
      <c r="BA55" s="14"/>
      <c r="BB55" s="14"/>
      <c r="BC55" s="14"/>
      <c r="BD55" s="14"/>
      <c r="BE55" s="14"/>
      <c r="BF55" s="14"/>
      <c r="BG55" s="14"/>
    </row>
    <row r="56" spans="2:59" hidden="1" x14ac:dyDescent="0.25">
      <c r="B56" s="5" t="s">
        <v>49</v>
      </c>
      <c r="C56" s="5" t="s">
        <v>12</v>
      </c>
      <c r="D56" s="5" t="s">
        <v>9</v>
      </c>
      <c r="E56" s="5">
        <v>220</v>
      </c>
      <c r="F56" s="5" t="s">
        <v>52</v>
      </c>
      <c r="G56" s="12" t="s">
        <v>68</v>
      </c>
      <c r="H56" s="13">
        <v>42736</v>
      </c>
      <c r="I56" s="13">
        <v>50040</v>
      </c>
      <c r="J56" s="4" t="str">
        <f t="shared" si="4"/>
        <v>Charrua 220</v>
      </c>
      <c r="K56" s="14">
        <f t="shared" si="5"/>
        <v>0</v>
      </c>
      <c r="L56" s="14">
        <f t="shared" si="6"/>
        <v>0</v>
      </c>
      <c r="M56" s="11">
        <f t="shared" si="7"/>
        <v>0</v>
      </c>
      <c r="N56" s="11">
        <f t="shared" si="8"/>
        <v>0</v>
      </c>
      <c r="O56" s="15">
        <f t="shared" si="9"/>
        <v>0</v>
      </c>
      <c r="P56" s="15">
        <f t="shared" si="10"/>
        <v>0</v>
      </c>
      <c r="S56" s="7"/>
      <c r="T56" s="7"/>
      <c r="U56" s="7"/>
      <c r="V56" s="7"/>
      <c r="W56" s="7"/>
      <c r="X56" s="7"/>
      <c r="Y56" s="7"/>
      <c r="Z56" s="7"/>
      <c r="AA56" s="7"/>
      <c r="AD56" s="14">
        <f>+INDEX([1]Precios!$B$9:$H$28,MATCH($J56,[1]Precios!$B$9:$B$28,0),7)</f>
        <v>5282.6574000000001</v>
      </c>
      <c r="AE56" s="14">
        <f>+INDEX([1]Precios!$B$9:$H$28,MATCH($J56,[1]Precios!$B$9:$B$28,0),6)</f>
        <v>50.875999999999998</v>
      </c>
      <c r="AF56" s="28">
        <f t="shared" si="16"/>
        <v>0</v>
      </c>
      <c r="AG56" s="28">
        <f t="shared" si="17"/>
        <v>0</v>
      </c>
      <c r="AH56" s="28">
        <f t="shared" si="18"/>
        <v>0</v>
      </c>
      <c r="AI56" s="28">
        <f t="shared" si="19"/>
        <v>0</v>
      </c>
      <c r="AJ56" s="28"/>
      <c r="AK56" s="29">
        <f t="shared" si="20"/>
        <v>0</v>
      </c>
      <c r="AL56" s="29" t="e">
        <f t="shared" si="21"/>
        <v>#DIV/0!</v>
      </c>
      <c r="AO56" s="14">
        <f t="shared" si="22"/>
        <v>-5282.6574000000001</v>
      </c>
      <c r="AP56" s="14">
        <f t="shared" si="23"/>
        <v>-50.875999999999998</v>
      </c>
      <c r="AQ56" s="14">
        <f t="shared" si="24"/>
        <v>0</v>
      </c>
      <c r="AR56" s="14">
        <f t="shared" si="25"/>
        <v>0</v>
      </c>
      <c r="AS56" s="14">
        <f t="shared" si="26"/>
        <v>0</v>
      </c>
      <c r="AT56" s="14">
        <f t="shared" si="27"/>
        <v>0</v>
      </c>
      <c r="AU56" s="14">
        <f t="shared" si="28"/>
        <v>0</v>
      </c>
      <c r="AV56" s="14" t="e">
        <f t="shared" si="29"/>
        <v>#DIV/0!</v>
      </c>
      <c r="AY56" s="14"/>
      <c r="AZ56" s="14"/>
      <c r="BA56" s="14"/>
      <c r="BB56" s="14"/>
      <c r="BC56" s="14"/>
      <c r="BD56" s="14"/>
      <c r="BE56" s="14"/>
      <c r="BF56" s="14"/>
      <c r="BG56" s="14"/>
    </row>
    <row r="57" spans="2:59" hidden="1" x14ac:dyDescent="0.25">
      <c r="B57" s="5" t="s">
        <v>49</v>
      </c>
      <c r="C57" s="5" t="s">
        <v>12</v>
      </c>
      <c r="D57" s="5" t="s">
        <v>10</v>
      </c>
      <c r="E57" s="5">
        <v>220</v>
      </c>
      <c r="F57" s="5" t="s">
        <v>52</v>
      </c>
      <c r="G57" s="12" t="s">
        <v>68</v>
      </c>
      <c r="H57" s="13">
        <v>42736</v>
      </c>
      <c r="I57" s="13">
        <v>50040</v>
      </c>
      <c r="J57" s="4" t="str">
        <f t="shared" si="4"/>
        <v>Temuco 220</v>
      </c>
      <c r="K57" s="14">
        <f t="shared" si="5"/>
        <v>0</v>
      </c>
      <c r="L57" s="14">
        <f t="shared" si="6"/>
        <v>0</v>
      </c>
      <c r="M57" s="11">
        <f t="shared" si="7"/>
        <v>0</v>
      </c>
      <c r="N57" s="11">
        <f t="shared" si="8"/>
        <v>0</v>
      </c>
      <c r="O57" s="15">
        <f t="shared" si="9"/>
        <v>0</v>
      </c>
      <c r="P57" s="15">
        <f t="shared" si="10"/>
        <v>0</v>
      </c>
      <c r="S57" s="7"/>
      <c r="T57" s="7"/>
      <c r="U57" s="7"/>
      <c r="V57" s="7"/>
      <c r="W57" s="7"/>
      <c r="X57" s="7"/>
      <c r="Y57" s="7"/>
      <c r="Z57" s="7"/>
      <c r="AA57" s="7"/>
      <c r="AD57" s="14">
        <f>+INDEX([1]Precios!$B$9:$H$28,MATCH($J57,[1]Precios!$B$9:$B$28,0),7)</f>
        <v>5410.5334999999995</v>
      </c>
      <c r="AE57" s="14">
        <f>+INDEX([1]Precios!$B$9:$H$28,MATCH($J57,[1]Precios!$B$9:$B$28,0),6)</f>
        <v>52.249000000000002</v>
      </c>
      <c r="AF57" s="28">
        <f t="shared" si="16"/>
        <v>0</v>
      </c>
      <c r="AG57" s="28">
        <f t="shared" si="17"/>
        <v>0</v>
      </c>
      <c r="AH57" s="28">
        <f t="shared" si="18"/>
        <v>0</v>
      </c>
      <c r="AI57" s="28">
        <f t="shared" si="19"/>
        <v>0</v>
      </c>
      <c r="AJ57" s="28"/>
      <c r="AK57" s="29">
        <f t="shared" si="20"/>
        <v>0</v>
      </c>
      <c r="AL57" s="29" t="e">
        <f t="shared" si="21"/>
        <v>#DIV/0!</v>
      </c>
      <c r="AO57" s="14">
        <f t="shared" si="22"/>
        <v>-5410.5334999999995</v>
      </c>
      <c r="AP57" s="14">
        <f t="shared" si="23"/>
        <v>-52.249000000000002</v>
      </c>
      <c r="AQ57" s="14">
        <f t="shared" si="24"/>
        <v>0</v>
      </c>
      <c r="AR57" s="14">
        <f t="shared" si="25"/>
        <v>0</v>
      </c>
      <c r="AS57" s="14">
        <f t="shared" si="26"/>
        <v>0</v>
      </c>
      <c r="AT57" s="14">
        <f t="shared" si="27"/>
        <v>0</v>
      </c>
      <c r="AU57" s="14">
        <f t="shared" si="28"/>
        <v>0</v>
      </c>
      <c r="AV57" s="14" t="e">
        <f t="shared" si="29"/>
        <v>#DIV/0!</v>
      </c>
      <c r="AY57" s="14"/>
      <c r="AZ57" s="14"/>
      <c r="BA57" s="14"/>
      <c r="BB57" s="14"/>
      <c r="BC57" s="14"/>
      <c r="BD57" s="14"/>
      <c r="BE57" s="14"/>
      <c r="BF57" s="14"/>
      <c r="BG57" s="14"/>
    </row>
    <row r="58" spans="2:59" hidden="1" x14ac:dyDescent="0.25">
      <c r="B58" s="5" t="s">
        <v>49</v>
      </c>
      <c r="C58" s="5" t="s">
        <v>12</v>
      </c>
      <c r="D58" s="5" t="s">
        <v>9</v>
      </c>
      <c r="E58" s="5">
        <v>220</v>
      </c>
      <c r="F58" s="5" t="s">
        <v>52</v>
      </c>
      <c r="G58" s="12" t="s">
        <v>69</v>
      </c>
      <c r="H58" s="13">
        <v>42736</v>
      </c>
      <c r="I58" s="13">
        <v>50040</v>
      </c>
      <c r="J58" s="4" t="str">
        <f t="shared" si="4"/>
        <v>Charrua 220</v>
      </c>
      <c r="K58" s="14">
        <f t="shared" si="5"/>
        <v>0</v>
      </c>
      <c r="L58" s="14">
        <f t="shared" si="6"/>
        <v>0</v>
      </c>
      <c r="M58" s="11">
        <f t="shared" si="7"/>
        <v>0</v>
      </c>
      <c r="N58" s="11">
        <f t="shared" si="8"/>
        <v>0</v>
      </c>
      <c r="O58" s="15">
        <f t="shared" si="9"/>
        <v>0</v>
      </c>
      <c r="P58" s="15">
        <f t="shared" si="10"/>
        <v>0</v>
      </c>
      <c r="S58" s="7"/>
      <c r="T58" s="7"/>
      <c r="U58" s="7"/>
      <c r="V58" s="7"/>
      <c r="W58" s="7"/>
      <c r="X58" s="7"/>
      <c r="Y58" s="7"/>
      <c r="Z58" s="7"/>
      <c r="AA58" s="7"/>
      <c r="AD58" s="14">
        <f>+INDEX([1]Precios!$B$9:$H$28,MATCH($J58,[1]Precios!$B$9:$B$28,0),7)</f>
        <v>5282.6574000000001</v>
      </c>
      <c r="AE58" s="14">
        <f>+INDEX([1]Precios!$B$9:$H$28,MATCH($J58,[1]Precios!$B$9:$B$28,0),6)</f>
        <v>50.875999999999998</v>
      </c>
      <c r="AF58" s="28">
        <f t="shared" si="16"/>
        <v>0</v>
      </c>
      <c r="AG58" s="28">
        <f t="shared" si="17"/>
        <v>0</v>
      </c>
      <c r="AH58" s="28">
        <f t="shared" si="18"/>
        <v>0</v>
      </c>
      <c r="AI58" s="28">
        <f t="shared" si="19"/>
        <v>0</v>
      </c>
      <c r="AJ58" s="28"/>
      <c r="AK58" s="29">
        <f t="shared" si="20"/>
        <v>0</v>
      </c>
      <c r="AL58" s="29" t="e">
        <f t="shared" si="21"/>
        <v>#DIV/0!</v>
      </c>
      <c r="AO58" s="14">
        <f t="shared" si="22"/>
        <v>-5282.6574000000001</v>
      </c>
      <c r="AP58" s="14">
        <f t="shared" si="23"/>
        <v>-50.875999999999998</v>
      </c>
      <c r="AQ58" s="14">
        <f t="shared" si="24"/>
        <v>0</v>
      </c>
      <c r="AR58" s="14">
        <f t="shared" si="25"/>
        <v>0</v>
      </c>
      <c r="AS58" s="14">
        <f t="shared" si="26"/>
        <v>0</v>
      </c>
      <c r="AT58" s="14">
        <f t="shared" si="27"/>
        <v>0</v>
      </c>
      <c r="AU58" s="14">
        <f t="shared" si="28"/>
        <v>0</v>
      </c>
      <c r="AV58" s="14" t="e">
        <f t="shared" si="29"/>
        <v>#DIV/0!</v>
      </c>
      <c r="AY58" s="14"/>
      <c r="AZ58" s="14"/>
      <c r="BA58" s="14"/>
      <c r="BB58" s="14"/>
      <c r="BC58" s="14"/>
      <c r="BD58" s="14"/>
      <c r="BE58" s="14"/>
      <c r="BF58" s="14"/>
      <c r="BG58" s="14"/>
    </row>
    <row r="59" spans="2:59" hidden="1" x14ac:dyDescent="0.25">
      <c r="B59" s="5" t="s">
        <v>49</v>
      </c>
      <c r="C59" s="5" t="s">
        <v>12</v>
      </c>
      <c r="D59" s="5" t="s">
        <v>10</v>
      </c>
      <c r="E59" s="5">
        <v>220</v>
      </c>
      <c r="F59" s="5" t="s">
        <v>52</v>
      </c>
      <c r="G59" s="12" t="s">
        <v>69</v>
      </c>
      <c r="H59" s="13">
        <v>42736</v>
      </c>
      <c r="I59" s="13">
        <v>50040</v>
      </c>
      <c r="J59" s="4" t="str">
        <f t="shared" si="4"/>
        <v>Temuco 220</v>
      </c>
      <c r="K59" s="14">
        <f t="shared" si="5"/>
        <v>0</v>
      </c>
      <c r="L59" s="14">
        <f t="shared" si="6"/>
        <v>0</v>
      </c>
      <c r="M59" s="11">
        <f t="shared" si="7"/>
        <v>0</v>
      </c>
      <c r="N59" s="11">
        <f t="shared" si="8"/>
        <v>0</v>
      </c>
      <c r="O59" s="15">
        <f t="shared" si="9"/>
        <v>0</v>
      </c>
      <c r="P59" s="15">
        <f t="shared" si="10"/>
        <v>0</v>
      </c>
      <c r="S59" s="7"/>
      <c r="T59" s="7"/>
      <c r="U59" s="7"/>
      <c r="V59" s="7"/>
      <c r="W59" s="7"/>
      <c r="X59" s="7"/>
      <c r="Y59" s="7"/>
      <c r="Z59" s="7"/>
      <c r="AA59" s="7"/>
      <c r="AD59" s="14">
        <f>+INDEX([1]Precios!$B$9:$H$28,MATCH($J59,[1]Precios!$B$9:$B$28,0),7)</f>
        <v>5410.5334999999995</v>
      </c>
      <c r="AE59" s="14">
        <f>+INDEX([1]Precios!$B$9:$H$28,MATCH($J59,[1]Precios!$B$9:$B$28,0),6)</f>
        <v>52.249000000000002</v>
      </c>
      <c r="AF59" s="28">
        <f t="shared" si="16"/>
        <v>0</v>
      </c>
      <c r="AG59" s="28">
        <f t="shared" si="17"/>
        <v>0</v>
      </c>
      <c r="AH59" s="28">
        <f t="shared" si="18"/>
        <v>0</v>
      </c>
      <c r="AI59" s="28">
        <f t="shared" si="19"/>
        <v>0</v>
      </c>
      <c r="AJ59" s="28"/>
      <c r="AK59" s="29">
        <f t="shared" si="20"/>
        <v>0</v>
      </c>
      <c r="AL59" s="29" t="e">
        <f t="shared" si="21"/>
        <v>#DIV/0!</v>
      </c>
      <c r="AO59" s="14">
        <f t="shared" si="22"/>
        <v>-5410.5334999999995</v>
      </c>
      <c r="AP59" s="14">
        <f t="shared" si="23"/>
        <v>-52.249000000000002</v>
      </c>
      <c r="AQ59" s="14">
        <f t="shared" si="24"/>
        <v>0</v>
      </c>
      <c r="AR59" s="14">
        <f t="shared" si="25"/>
        <v>0</v>
      </c>
      <c r="AS59" s="14">
        <f t="shared" si="26"/>
        <v>0</v>
      </c>
      <c r="AT59" s="14">
        <f t="shared" si="27"/>
        <v>0</v>
      </c>
      <c r="AU59" s="14">
        <f t="shared" si="28"/>
        <v>0</v>
      </c>
      <c r="AV59" s="14" t="e">
        <f t="shared" si="29"/>
        <v>#DIV/0!</v>
      </c>
      <c r="AY59" s="14"/>
      <c r="AZ59" s="14"/>
      <c r="BA59" s="14"/>
      <c r="BB59" s="14"/>
      <c r="BC59" s="14"/>
      <c r="BD59" s="14"/>
      <c r="BE59" s="14"/>
      <c r="BF59" s="14"/>
      <c r="BG59" s="14"/>
    </row>
    <row r="60" spans="2:59" hidden="1" x14ac:dyDescent="0.25">
      <c r="B60" s="5" t="s">
        <v>49</v>
      </c>
      <c r="C60" s="5" t="s">
        <v>12</v>
      </c>
      <c r="D60" s="5" t="s">
        <v>9</v>
      </c>
      <c r="E60" s="5">
        <v>220</v>
      </c>
      <c r="F60" s="5" t="s">
        <v>52</v>
      </c>
      <c r="G60" s="12" t="s">
        <v>70</v>
      </c>
      <c r="H60" s="13">
        <v>42736</v>
      </c>
      <c r="I60" s="13">
        <v>50040</v>
      </c>
      <c r="J60" s="4" t="str">
        <f t="shared" si="4"/>
        <v>Charrua 220</v>
      </c>
      <c r="K60" s="14">
        <f t="shared" si="5"/>
        <v>0</v>
      </c>
      <c r="L60" s="14">
        <f t="shared" si="6"/>
        <v>0</v>
      </c>
      <c r="M60" s="11">
        <f t="shared" si="7"/>
        <v>0</v>
      </c>
      <c r="N60" s="11">
        <f t="shared" si="8"/>
        <v>0</v>
      </c>
      <c r="O60" s="15">
        <f t="shared" si="9"/>
        <v>0</v>
      </c>
      <c r="P60" s="15">
        <f t="shared" si="10"/>
        <v>0</v>
      </c>
      <c r="S60" s="7"/>
      <c r="T60" s="7"/>
      <c r="U60" s="7"/>
      <c r="V60" s="7"/>
      <c r="W60" s="7"/>
      <c r="X60" s="7"/>
      <c r="Y60" s="7"/>
      <c r="Z60" s="7"/>
      <c r="AA60" s="7"/>
      <c r="AD60" s="14">
        <f>+INDEX([1]Precios!$B$9:$H$28,MATCH($J60,[1]Precios!$B$9:$B$28,0),7)</f>
        <v>5282.6574000000001</v>
      </c>
      <c r="AE60" s="14">
        <f>+INDEX([1]Precios!$B$9:$H$28,MATCH($J60,[1]Precios!$B$9:$B$28,0),6)</f>
        <v>50.875999999999998</v>
      </c>
      <c r="AF60" s="28">
        <f t="shared" si="16"/>
        <v>0</v>
      </c>
      <c r="AG60" s="28">
        <f t="shared" si="17"/>
        <v>0</v>
      </c>
      <c r="AH60" s="28">
        <f t="shared" si="18"/>
        <v>0</v>
      </c>
      <c r="AI60" s="28">
        <f t="shared" si="19"/>
        <v>0</v>
      </c>
      <c r="AJ60" s="28"/>
      <c r="AK60" s="29">
        <f t="shared" si="20"/>
        <v>0</v>
      </c>
      <c r="AL60" s="29" t="e">
        <f t="shared" si="21"/>
        <v>#DIV/0!</v>
      </c>
      <c r="AO60" s="14">
        <f t="shared" si="22"/>
        <v>-5282.6574000000001</v>
      </c>
      <c r="AP60" s="14">
        <f t="shared" si="23"/>
        <v>-50.875999999999998</v>
      </c>
      <c r="AQ60" s="14">
        <f t="shared" si="24"/>
        <v>0</v>
      </c>
      <c r="AR60" s="14">
        <f t="shared" si="25"/>
        <v>0</v>
      </c>
      <c r="AS60" s="14">
        <f t="shared" si="26"/>
        <v>0</v>
      </c>
      <c r="AT60" s="14">
        <f t="shared" si="27"/>
        <v>0</v>
      </c>
      <c r="AU60" s="14">
        <f t="shared" si="28"/>
        <v>0</v>
      </c>
      <c r="AV60" s="14" t="e">
        <f t="shared" si="29"/>
        <v>#DIV/0!</v>
      </c>
      <c r="AY60" s="14"/>
      <c r="AZ60" s="14"/>
      <c r="BA60" s="14"/>
      <c r="BB60" s="14"/>
      <c r="BC60" s="14"/>
      <c r="BD60" s="14"/>
      <c r="BE60" s="14"/>
      <c r="BF60" s="14"/>
      <c r="BG60" s="14"/>
    </row>
    <row r="61" spans="2:59" hidden="1" x14ac:dyDescent="0.25">
      <c r="B61" s="5" t="s">
        <v>49</v>
      </c>
      <c r="C61" s="5" t="s">
        <v>12</v>
      </c>
      <c r="D61" s="5" t="s">
        <v>10</v>
      </c>
      <c r="E61" s="5">
        <v>220</v>
      </c>
      <c r="F61" s="5" t="s">
        <v>52</v>
      </c>
      <c r="G61" s="12" t="s">
        <v>70</v>
      </c>
      <c r="H61" s="13">
        <v>42736</v>
      </c>
      <c r="I61" s="13">
        <v>50040</v>
      </c>
      <c r="J61" s="4" t="str">
        <f t="shared" si="4"/>
        <v>Temuco 220</v>
      </c>
      <c r="K61" s="14">
        <f t="shared" si="5"/>
        <v>0</v>
      </c>
      <c r="L61" s="14">
        <f t="shared" si="6"/>
        <v>0</v>
      </c>
      <c r="M61" s="11">
        <f t="shared" si="7"/>
        <v>0</v>
      </c>
      <c r="N61" s="11">
        <f t="shared" si="8"/>
        <v>0</v>
      </c>
      <c r="O61" s="15">
        <f t="shared" si="9"/>
        <v>0</v>
      </c>
      <c r="P61" s="15">
        <f t="shared" si="10"/>
        <v>0</v>
      </c>
      <c r="S61" s="7"/>
      <c r="T61" s="7"/>
      <c r="U61" s="7"/>
      <c r="V61" s="7"/>
      <c r="W61" s="7"/>
      <c r="X61" s="7"/>
      <c r="Y61" s="7"/>
      <c r="Z61" s="7"/>
      <c r="AA61" s="7"/>
      <c r="AD61" s="14">
        <f>+INDEX([1]Precios!$B$9:$H$28,MATCH($J61,[1]Precios!$B$9:$B$28,0),7)</f>
        <v>5410.5334999999995</v>
      </c>
      <c r="AE61" s="14">
        <f>+INDEX([1]Precios!$B$9:$H$28,MATCH($J61,[1]Precios!$B$9:$B$28,0),6)</f>
        <v>52.249000000000002</v>
      </c>
      <c r="AF61" s="28">
        <f t="shared" si="16"/>
        <v>0</v>
      </c>
      <c r="AG61" s="28">
        <f t="shared" si="17"/>
        <v>0</v>
      </c>
      <c r="AH61" s="28">
        <f t="shared" si="18"/>
        <v>0</v>
      </c>
      <c r="AI61" s="28">
        <f t="shared" si="19"/>
        <v>0</v>
      </c>
      <c r="AJ61" s="28"/>
      <c r="AK61" s="29">
        <f t="shared" si="20"/>
        <v>0</v>
      </c>
      <c r="AL61" s="29" t="e">
        <f t="shared" si="21"/>
        <v>#DIV/0!</v>
      </c>
      <c r="AO61" s="14">
        <f t="shared" si="22"/>
        <v>-5410.5334999999995</v>
      </c>
      <c r="AP61" s="14">
        <f t="shared" si="23"/>
        <v>-52.249000000000002</v>
      </c>
      <c r="AQ61" s="14">
        <f t="shared" si="24"/>
        <v>0</v>
      </c>
      <c r="AR61" s="14">
        <f t="shared" si="25"/>
        <v>0</v>
      </c>
      <c r="AS61" s="14">
        <f t="shared" si="26"/>
        <v>0</v>
      </c>
      <c r="AT61" s="14">
        <f t="shared" si="27"/>
        <v>0</v>
      </c>
      <c r="AU61" s="14">
        <f t="shared" si="28"/>
        <v>0</v>
      </c>
      <c r="AV61" s="14" t="e">
        <f t="shared" si="29"/>
        <v>#DIV/0!</v>
      </c>
      <c r="AY61" s="14"/>
      <c r="AZ61" s="14"/>
      <c r="BA61" s="14"/>
      <c r="BB61" s="14"/>
      <c r="BC61" s="14"/>
      <c r="BD61" s="14"/>
      <c r="BE61" s="14"/>
      <c r="BF61" s="14"/>
      <c r="BG61" s="14"/>
    </row>
    <row r="62" spans="2:59" hidden="1" x14ac:dyDescent="0.25">
      <c r="B62" s="5" t="s">
        <v>49</v>
      </c>
      <c r="C62" s="5" t="s">
        <v>16</v>
      </c>
      <c r="D62" s="5" t="s">
        <v>9</v>
      </c>
      <c r="E62" s="5">
        <v>220</v>
      </c>
      <c r="F62" s="5" t="s">
        <v>52</v>
      </c>
      <c r="G62" s="12" t="s">
        <v>68</v>
      </c>
      <c r="H62" s="13">
        <v>42736</v>
      </c>
      <c r="I62" s="13">
        <v>50040</v>
      </c>
      <c r="J62" s="4" t="str">
        <f t="shared" si="4"/>
        <v>Charrua 220</v>
      </c>
      <c r="K62" s="14">
        <f t="shared" si="5"/>
        <v>0</v>
      </c>
      <c r="L62" s="14">
        <f t="shared" si="6"/>
        <v>0</v>
      </c>
      <c r="M62" s="11">
        <f t="shared" si="7"/>
        <v>0</v>
      </c>
      <c r="N62" s="11">
        <f t="shared" si="8"/>
        <v>0</v>
      </c>
      <c r="O62" s="15">
        <f t="shared" si="9"/>
        <v>0</v>
      </c>
      <c r="P62" s="15">
        <f t="shared" si="10"/>
        <v>0</v>
      </c>
      <c r="S62" s="7"/>
      <c r="T62" s="7"/>
      <c r="U62" s="7"/>
      <c r="V62" s="7"/>
      <c r="W62" s="7"/>
      <c r="X62" s="7"/>
      <c r="Y62" s="7"/>
      <c r="Z62" s="7"/>
      <c r="AA62" s="7"/>
      <c r="AD62" s="14">
        <f>+INDEX([1]Precios!$B$9:$H$28,MATCH($J62,[1]Precios!$B$9:$B$28,0),7)</f>
        <v>5282.6574000000001</v>
      </c>
      <c r="AE62" s="14">
        <f>+INDEX([1]Precios!$B$9:$H$28,MATCH($J62,[1]Precios!$B$9:$B$28,0),6)</f>
        <v>50.875999999999998</v>
      </c>
      <c r="AF62" s="28">
        <f t="shared" si="16"/>
        <v>0</v>
      </c>
      <c r="AG62" s="28">
        <f t="shared" si="17"/>
        <v>0</v>
      </c>
      <c r="AH62" s="28">
        <f t="shared" si="18"/>
        <v>0</v>
      </c>
      <c r="AI62" s="28">
        <f t="shared" si="19"/>
        <v>0</v>
      </c>
      <c r="AJ62" s="28"/>
      <c r="AK62" s="29">
        <f t="shared" si="20"/>
        <v>0</v>
      </c>
      <c r="AL62" s="29" t="e">
        <f t="shared" si="21"/>
        <v>#DIV/0!</v>
      </c>
      <c r="AO62" s="14">
        <f t="shared" si="22"/>
        <v>-5282.6574000000001</v>
      </c>
      <c r="AP62" s="14">
        <f t="shared" si="23"/>
        <v>-50.875999999999998</v>
      </c>
      <c r="AQ62" s="14">
        <f t="shared" si="24"/>
        <v>0</v>
      </c>
      <c r="AR62" s="14">
        <f t="shared" si="25"/>
        <v>0</v>
      </c>
      <c r="AS62" s="14">
        <f t="shared" si="26"/>
        <v>0</v>
      </c>
      <c r="AT62" s="14">
        <f t="shared" si="27"/>
        <v>0</v>
      </c>
      <c r="AU62" s="14">
        <f t="shared" si="28"/>
        <v>0</v>
      </c>
      <c r="AV62" s="14" t="e">
        <f t="shared" si="29"/>
        <v>#DIV/0!</v>
      </c>
      <c r="AY62" s="14"/>
      <c r="AZ62" s="14"/>
      <c r="BA62" s="14"/>
      <c r="BB62" s="14"/>
      <c r="BC62" s="14"/>
      <c r="BD62" s="14"/>
      <c r="BE62" s="14"/>
      <c r="BF62" s="14"/>
      <c r="BG62" s="14"/>
    </row>
    <row r="63" spans="2:59" hidden="1" x14ac:dyDescent="0.25">
      <c r="B63" s="5" t="s">
        <v>49</v>
      </c>
      <c r="C63" s="5" t="s">
        <v>16</v>
      </c>
      <c r="D63" s="5" t="s">
        <v>10</v>
      </c>
      <c r="E63" s="5">
        <v>220</v>
      </c>
      <c r="F63" s="5" t="s">
        <v>52</v>
      </c>
      <c r="G63" s="12" t="s">
        <v>68</v>
      </c>
      <c r="H63" s="13">
        <v>42736</v>
      </c>
      <c r="I63" s="13">
        <v>50040</v>
      </c>
      <c r="J63" s="4" t="str">
        <f t="shared" si="4"/>
        <v>Temuco 220</v>
      </c>
      <c r="K63" s="14">
        <f t="shared" si="5"/>
        <v>0</v>
      </c>
      <c r="L63" s="14">
        <f t="shared" si="6"/>
        <v>0</v>
      </c>
      <c r="M63" s="11">
        <f t="shared" si="7"/>
        <v>0</v>
      </c>
      <c r="N63" s="11">
        <f t="shared" si="8"/>
        <v>0</v>
      </c>
      <c r="O63" s="15">
        <f t="shared" si="9"/>
        <v>0</v>
      </c>
      <c r="P63" s="15">
        <f t="shared" si="10"/>
        <v>0</v>
      </c>
      <c r="S63" s="7"/>
      <c r="T63" s="7"/>
      <c r="U63" s="7"/>
      <c r="V63" s="7"/>
      <c r="W63" s="7"/>
      <c r="X63" s="7"/>
      <c r="Y63" s="7"/>
      <c r="Z63" s="7"/>
      <c r="AA63" s="7"/>
      <c r="AD63" s="14">
        <f>+INDEX([1]Precios!$B$9:$H$28,MATCH($J63,[1]Precios!$B$9:$B$28,0),7)</f>
        <v>5410.5334999999995</v>
      </c>
      <c r="AE63" s="14">
        <f>+INDEX([1]Precios!$B$9:$H$28,MATCH($J63,[1]Precios!$B$9:$B$28,0),6)</f>
        <v>52.249000000000002</v>
      </c>
      <c r="AF63" s="28">
        <f t="shared" si="16"/>
        <v>0</v>
      </c>
      <c r="AG63" s="28">
        <f t="shared" si="17"/>
        <v>0</v>
      </c>
      <c r="AH63" s="28">
        <f t="shared" si="18"/>
        <v>0</v>
      </c>
      <c r="AI63" s="28">
        <f t="shared" si="19"/>
        <v>0</v>
      </c>
      <c r="AJ63" s="28"/>
      <c r="AK63" s="29">
        <f t="shared" si="20"/>
        <v>0</v>
      </c>
      <c r="AL63" s="29" t="e">
        <f t="shared" si="21"/>
        <v>#DIV/0!</v>
      </c>
      <c r="AO63" s="14">
        <f t="shared" si="22"/>
        <v>-5410.5334999999995</v>
      </c>
      <c r="AP63" s="14">
        <f t="shared" si="23"/>
        <v>-52.249000000000002</v>
      </c>
      <c r="AQ63" s="14">
        <f t="shared" si="24"/>
        <v>0</v>
      </c>
      <c r="AR63" s="14">
        <f t="shared" si="25"/>
        <v>0</v>
      </c>
      <c r="AS63" s="14">
        <f t="shared" si="26"/>
        <v>0</v>
      </c>
      <c r="AT63" s="14">
        <f t="shared" si="27"/>
        <v>0</v>
      </c>
      <c r="AU63" s="14">
        <f t="shared" si="28"/>
        <v>0</v>
      </c>
      <c r="AV63" s="14" t="e">
        <f t="shared" si="29"/>
        <v>#DIV/0!</v>
      </c>
      <c r="AY63" s="14"/>
      <c r="AZ63" s="14"/>
      <c r="BA63" s="14"/>
      <c r="BB63" s="14"/>
      <c r="BC63" s="14"/>
      <c r="BD63" s="14"/>
      <c r="BE63" s="14"/>
      <c r="BF63" s="14"/>
      <c r="BG63" s="14"/>
    </row>
    <row r="64" spans="2:59" hidden="1" x14ac:dyDescent="0.25">
      <c r="B64" s="5" t="s">
        <v>49</v>
      </c>
      <c r="C64" s="5" t="s">
        <v>16</v>
      </c>
      <c r="D64" s="5" t="s">
        <v>51</v>
      </c>
      <c r="E64" s="5">
        <v>220</v>
      </c>
      <c r="F64" s="5" t="s">
        <v>52</v>
      </c>
      <c r="G64" s="12" t="s">
        <v>68</v>
      </c>
      <c r="H64" s="13">
        <v>42736</v>
      </c>
      <c r="I64" s="13">
        <v>50040</v>
      </c>
      <c r="J64" s="4" t="str">
        <f t="shared" si="4"/>
        <v>Hualpen 220</v>
      </c>
      <c r="K64" s="14">
        <f t="shared" si="5"/>
        <v>0</v>
      </c>
      <c r="L64" s="14">
        <f t="shared" si="6"/>
        <v>0</v>
      </c>
      <c r="M64" s="11">
        <f t="shared" si="7"/>
        <v>0</v>
      </c>
      <c r="N64" s="11">
        <f t="shared" si="8"/>
        <v>0</v>
      </c>
      <c r="O64" s="15">
        <f t="shared" si="9"/>
        <v>0</v>
      </c>
      <c r="P64" s="15">
        <f t="shared" si="10"/>
        <v>0</v>
      </c>
      <c r="S64" s="7"/>
      <c r="T64" s="7"/>
      <c r="U64" s="7"/>
      <c r="V64" s="7"/>
      <c r="W64" s="7"/>
      <c r="X64" s="7"/>
      <c r="Y64" s="7"/>
      <c r="Z64" s="7"/>
      <c r="AA64" s="7"/>
      <c r="AD64" s="14">
        <f>+INDEX([1]Precios!$B$9:$H$28,MATCH($J64,[1]Precios!$B$9:$B$28,0),7)</f>
        <v>5317.5688</v>
      </c>
      <c r="AE64" s="14">
        <f>+INDEX([1]Precios!$B$9:$H$28,MATCH($J64,[1]Precios!$B$9:$B$28,0),6)</f>
        <v>50.32</v>
      </c>
      <c r="AF64" s="28">
        <f t="shared" si="16"/>
        <v>0</v>
      </c>
      <c r="AG64" s="28">
        <f t="shared" si="17"/>
        <v>0</v>
      </c>
      <c r="AH64" s="28">
        <f t="shared" si="18"/>
        <v>0</v>
      </c>
      <c r="AI64" s="28">
        <f t="shared" si="19"/>
        <v>0</v>
      </c>
      <c r="AJ64" s="28"/>
      <c r="AK64" s="29">
        <f t="shared" si="20"/>
        <v>0</v>
      </c>
      <c r="AL64" s="29" t="e">
        <f t="shared" si="21"/>
        <v>#DIV/0!</v>
      </c>
      <c r="AO64" s="14">
        <f t="shared" si="22"/>
        <v>-5317.5688</v>
      </c>
      <c r="AP64" s="14">
        <f t="shared" si="23"/>
        <v>-50.32</v>
      </c>
      <c r="AQ64" s="14">
        <f t="shared" si="24"/>
        <v>0</v>
      </c>
      <c r="AR64" s="14">
        <f t="shared" si="25"/>
        <v>0</v>
      </c>
      <c r="AS64" s="14">
        <f t="shared" si="26"/>
        <v>0</v>
      </c>
      <c r="AT64" s="14">
        <f t="shared" si="27"/>
        <v>0</v>
      </c>
      <c r="AU64" s="14">
        <f t="shared" si="28"/>
        <v>0</v>
      </c>
      <c r="AV64" s="14" t="e">
        <f t="shared" si="29"/>
        <v>#DIV/0!</v>
      </c>
      <c r="AY64" s="14"/>
      <c r="AZ64" s="14"/>
      <c r="BA64" s="14"/>
      <c r="BB64" s="14"/>
      <c r="BC64" s="14"/>
      <c r="BD64" s="14"/>
      <c r="BE64" s="14"/>
      <c r="BF64" s="14"/>
      <c r="BG64" s="14"/>
    </row>
    <row r="65" spans="2:59" hidden="1" x14ac:dyDescent="0.25">
      <c r="B65" s="5" t="s">
        <v>49</v>
      </c>
      <c r="C65" s="5" t="s">
        <v>16</v>
      </c>
      <c r="D65" s="5" t="s">
        <v>46</v>
      </c>
      <c r="E65" s="5">
        <v>220</v>
      </c>
      <c r="F65" s="5" t="s">
        <v>52</v>
      </c>
      <c r="G65" s="12" t="s">
        <v>68</v>
      </c>
      <c r="H65" s="13">
        <v>42736</v>
      </c>
      <c r="I65" s="13">
        <v>50040</v>
      </c>
      <c r="J65" s="4" t="str">
        <f t="shared" si="4"/>
        <v>Lagunillas 220</v>
      </c>
      <c r="K65" s="14">
        <f t="shared" si="5"/>
        <v>0</v>
      </c>
      <c r="L65" s="14">
        <f t="shared" si="6"/>
        <v>0</v>
      </c>
      <c r="M65" s="11">
        <f t="shared" si="7"/>
        <v>0</v>
      </c>
      <c r="N65" s="11">
        <f t="shared" si="8"/>
        <v>0</v>
      </c>
      <c r="O65" s="15">
        <f t="shared" si="9"/>
        <v>0</v>
      </c>
      <c r="P65" s="15">
        <f t="shared" si="10"/>
        <v>0</v>
      </c>
      <c r="S65" s="7"/>
      <c r="T65" s="7"/>
      <c r="U65" s="7"/>
      <c r="V65" s="7"/>
      <c r="W65" s="7"/>
      <c r="X65" s="7"/>
      <c r="Y65" s="7"/>
      <c r="Z65" s="7"/>
      <c r="AA65" s="7"/>
      <c r="AD65" s="14">
        <f>+INDEX([1]Precios!$B$9:$H$28,MATCH($J65,[1]Precios!$B$9:$B$28,0),7)</f>
        <v>5344.6117999999997</v>
      </c>
      <c r="AE65" s="14">
        <f>+INDEX([1]Precios!$B$9:$H$28,MATCH($J65,[1]Precios!$B$9:$B$28,0),6)</f>
        <v>50.063000000000002</v>
      </c>
      <c r="AF65" s="28">
        <f t="shared" si="16"/>
        <v>0</v>
      </c>
      <c r="AG65" s="28">
        <f t="shared" si="17"/>
        <v>0</v>
      </c>
      <c r="AH65" s="28">
        <f t="shared" si="18"/>
        <v>0</v>
      </c>
      <c r="AI65" s="28">
        <f t="shared" si="19"/>
        <v>0</v>
      </c>
      <c r="AJ65" s="28"/>
      <c r="AK65" s="29">
        <f t="shared" si="20"/>
        <v>0</v>
      </c>
      <c r="AL65" s="29" t="e">
        <f t="shared" si="21"/>
        <v>#DIV/0!</v>
      </c>
      <c r="AO65" s="14">
        <f t="shared" si="22"/>
        <v>-5344.6117999999997</v>
      </c>
      <c r="AP65" s="14">
        <f t="shared" si="23"/>
        <v>-50.063000000000002</v>
      </c>
      <c r="AQ65" s="14">
        <f t="shared" si="24"/>
        <v>0</v>
      </c>
      <c r="AR65" s="14">
        <f t="shared" si="25"/>
        <v>0</v>
      </c>
      <c r="AS65" s="14">
        <f t="shared" si="26"/>
        <v>0</v>
      </c>
      <c r="AT65" s="14">
        <f t="shared" si="27"/>
        <v>0</v>
      </c>
      <c r="AU65" s="14">
        <f t="shared" si="28"/>
        <v>0</v>
      </c>
      <c r="AV65" s="14" t="e">
        <f t="shared" si="29"/>
        <v>#DIV/0!</v>
      </c>
      <c r="AY65" s="14"/>
      <c r="AZ65" s="14"/>
      <c r="BA65" s="14"/>
      <c r="BB65" s="14"/>
      <c r="BC65" s="14"/>
      <c r="BD65" s="14"/>
      <c r="BE65" s="14"/>
      <c r="BF65" s="14"/>
      <c r="BG65" s="14"/>
    </row>
    <row r="66" spans="2:59" hidden="1" x14ac:dyDescent="0.25">
      <c r="B66" s="5" t="s">
        <v>49</v>
      </c>
      <c r="C66" s="5" t="s">
        <v>16</v>
      </c>
      <c r="D66" s="5" t="s">
        <v>9</v>
      </c>
      <c r="E66" s="5">
        <v>220</v>
      </c>
      <c r="F66" s="5" t="s">
        <v>52</v>
      </c>
      <c r="G66" s="12" t="s">
        <v>69</v>
      </c>
      <c r="H66" s="13">
        <v>42736</v>
      </c>
      <c r="I66" s="13">
        <v>50040</v>
      </c>
      <c r="J66" s="4" t="str">
        <f t="shared" si="4"/>
        <v>Charrua 220</v>
      </c>
      <c r="K66" s="14">
        <f t="shared" si="5"/>
        <v>0</v>
      </c>
      <c r="L66" s="14">
        <f t="shared" si="6"/>
        <v>0</v>
      </c>
      <c r="M66" s="11">
        <f t="shared" si="7"/>
        <v>0</v>
      </c>
      <c r="N66" s="11">
        <f t="shared" si="8"/>
        <v>0</v>
      </c>
      <c r="O66" s="15">
        <f t="shared" si="9"/>
        <v>0</v>
      </c>
      <c r="P66" s="15">
        <f t="shared" si="10"/>
        <v>0</v>
      </c>
      <c r="S66" s="7"/>
      <c r="T66" s="7"/>
      <c r="U66" s="7"/>
      <c r="V66" s="7"/>
      <c r="W66" s="7"/>
      <c r="X66" s="7"/>
      <c r="Y66" s="7"/>
      <c r="Z66" s="7"/>
      <c r="AA66" s="7"/>
      <c r="AD66" s="14">
        <f>+INDEX([1]Precios!$B$9:$H$28,MATCH($J66,[1]Precios!$B$9:$B$28,0),7)</f>
        <v>5282.6574000000001</v>
      </c>
      <c r="AE66" s="14">
        <f>+INDEX([1]Precios!$B$9:$H$28,MATCH($J66,[1]Precios!$B$9:$B$28,0),6)</f>
        <v>50.875999999999998</v>
      </c>
      <c r="AF66" s="28">
        <f t="shared" si="16"/>
        <v>0</v>
      </c>
      <c r="AG66" s="28">
        <f t="shared" si="17"/>
        <v>0</v>
      </c>
      <c r="AH66" s="28">
        <f t="shared" si="18"/>
        <v>0</v>
      </c>
      <c r="AI66" s="28">
        <f t="shared" si="19"/>
        <v>0</v>
      </c>
      <c r="AJ66" s="28"/>
      <c r="AK66" s="29">
        <f t="shared" si="20"/>
        <v>0</v>
      </c>
      <c r="AL66" s="29" t="e">
        <f t="shared" si="21"/>
        <v>#DIV/0!</v>
      </c>
      <c r="AO66" s="14">
        <f t="shared" si="22"/>
        <v>-5282.6574000000001</v>
      </c>
      <c r="AP66" s="14">
        <f t="shared" si="23"/>
        <v>-50.875999999999998</v>
      </c>
      <c r="AQ66" s="14">
        <f t="shared" si="24"/>
        <v>0</v>
      </c>
      <c r="AR66" s="14">
        <f t="shared" si="25"/>
        <v>0</v>
      </c>
      <c r="AS66" s="14">
        <f t="shared" si="26"/>
        <v>0</v>
      </c>
      <c r="AT66" s="14">
        <f t="shared" si="27"/>
        <v>0</v>
      </c>
      <c r="AU66" s="14">
        <f t="shared" si="28"/>
        <v>0</v>
      </c>
      <c r="AV66" s="14" t="e">
        <f t="shared" si="29"/>
        <v>#DIV/0!</v>
      </c>
      <c r="AY66" s="14"/>
      <c r="AZ66" s="14"/>
      <c r="BA66" s="14"/>
      <c r="BB66" s="14"/>
      <c r="BC66" s="14"/>
      <c r="BD66" s="14"/>
      <c r="BE66" s="14"/>
      <c r="BF66" s="14"/>
      <c r="BG66" s="14"/>
    </row>
    <row r="67" spans="2:59" hidden="1" x14ac:dyDescent="0.25">
      <c r="B67" s="5" t="s">
        <v>49</v>
      </c>
      <c r="C67" s="5" t="s">
        <v>16</v>
      </c>
      <c r="D67" s="5" t="s">
        <v>10</v>
      </c>
      <c r="E67" s="5">
        <v>220</v>
      </c>
      <c r="F67" s="5" t="s">
        <v>52</v>
      </c>
      <c r="G67" s="12" t="s">
        <v>69</v>
      </c>
      <c r="H67" s="13">
        <v>42736</v>
      </c>
      <c r="I67" s="13">
        <v>50040</v>
      </c>
      <c r="J67" s="4" t="str">
        <f t="shared" si="4"/>
        <v>Temuco 220</v>
      </c>
      <c r="K67" s="14">
        <f t="shared" si="5"/>
        <v>0</v>
      </c>
      <c r="L67" s="14">
        <f t="shared" si="6"/>
        <v>0</v>
      </c>
      <c r="M67" s="11">
        <f t="shared" si="7"/>
        <v>0</v>
      </c>
      <c r="N67" s="11">
        <f t="shared" si="8"/>
        <v>0</v>
      </c>
      <c r="O67" s="15">
        <f t="shared" si="9"/>
        <v>0</v>
      </c>
      <c r="P67" s="15">
        <f t="shared" si="10"/>
        <v>0</v>
      </c>
      <c r="S67" s="7"/>
      <c r="T67" s="7"/>
      <c r="U67" s="7"/>
      <c r="V67" s="7"/>
      <c r="W67" s="7"/>
      <c r="X67" s="7"/>
      <c r="Y67" s="7"/>
      <c r="Z67" s="7"/>
      <c r="AA67" s="7"/>
      <c r="AD67" s="14">
        <f>+INDEX([1]Precios!$B$9:$H$28,MATCH($J67,[1]Precios!$B$9:$B$28,0),7)</f>
        <v>5410.5334999999995</v>
      </c>
      <c r="AE67" s="14">
        <f>+INDEX([1]Precios!$B$9:$H$28,MATCH($J67,[1]Precios!$B$9:$B$28,0),6)</f>
        <v>52.249000000000002</v>
      </c>
      <c r="AF67" s="28">
        <f t="shared" si="16"/>
        <v>0</v>
      </c>
      <c r="AG67" s="28">
        <f t="shared" si="17"/>
        <v>0</v>
      </c>
      <c r="AH67" s="28">
        <f t="shared" si="18"/>
        <v>0</v>
      </c>
      <c r="AI67" s="28">
        <f t="shared" si="19"/>
        <v>0</v>
      </c>
      <c r="AJ67" s="28"/>
      <c r="AK67" s="29">
        <f t="shared" si="20"/>
        <v>0</v>
      </c>
      <c r="AL67" s="29" t="e">
        <f t="shared" si="21"/>
        <v>#DIV/0!</v>
      </c>
      <c r="AO67" s="14">
        <f t="shared" si="22"/>
        <v>-5410.5334999999995</v>
      </c>
      <c r="AP67" s="14">
        <f t="shared" si="23"/>
        <v>-52.249000000000002</v>
      </c>
      <c r="AQ67" s="14">
        <f t="shared" si="24"/>
        <v>0</v>
      </c>
      <c r="AR67" s="14">
        <f t="shared" si="25"/>
        <v>0</v>
      </c>
      <c r="AS67" s="14">
        <f t="shared" si="26"/>
        <v>0</v>
      </c>
      <c r="AT67" s="14">
        <f t="shared" si="27"/>
        <v>0</v>
      </c>
      <c r="AU67" s="14">
        <f t="shared" si="28"/>
        <v>0</v>
      </c>
      <c r="AV67" s="14" t="e">
        <f t="shared" si="29"/>
        <v>#DIV/0!</v>
      </c>
      <c r="AY67" s="14"/>
      <c r="AZ67" s="14"/>
      <c r="BA67" s="14"/>
      <c r="BB67" s="14"/>
      <c r="BC67" s="14"/>
      <c r="BD67" s="14"/>
      <c r="BE67" s="14"/>
      <c r="BF67" s="14"/>
      <c r="BG67" s="14"/>
    </row>
    <row r="68" spans="2:59" hidden="1" x14ac:dyDescent="0.25">
      <c r="B68" s="5" t="s">
        <v>49</v>
      </c>
      <c r="C68" s="5" t="s">
        <v>16</v>
      </c>
      <c r="D68" s="5" t="s">
        <v>51</v>
      </c>
      <c r="E68" s="5">
        <v>220</v>
      </c>
      <c r="F68" s="5" t="s">
        <v>52</v>
      </c>
      <c r="G68" s="12" t="s">
        <v>69</v>
      </c>
      <c r="H68" s="13">
        <v>42736</v>
      </c>
      <c r="I68" s="13">
        <v>50040</v>
      </c>
      <c r="J68" s="4" t="str">
        <f t="shared" si="4"/>
        <v>Hualpen 220</v>
      </c>
      <c r="K68" s="14">
        <f t="shared" si="5"/>
        <v>0</v>
      </c>
      <c r="L68" s="14">
        <f t="shared" si="6"/>
        <v>0</v>
      </c>
      <c r="M68" s="11">
        <f t="shared" si="7"/>
        <v>0</v>
      </c>
      <c r="N68" s="11">
        <f t="shared" si="8"/>
        <v>0</v>
      </c>
      <c r="O68" s="15">
        <f t="shared" si="9"/>
        <v>0</v>
      </c>
      <c r="P68" s="15">
        <f t="shared" si="10"/>
        <v>0</v>
      </c>
      <c r="S68" s="7"/>
      <c r="T68" s="7"/>
      <c r="U68" s="7"/>
      <c r="V68" s="7"/>
      <c r="W68" s="7"/>
      <c r="X68" s="7"/>
      <c r="Y68" s="7"/>
      <c r="Z68" s="7"/>
      <c r="AA68" s="7"/>
      <c r="AD68" s="14">
        <f>+INDEX([1]Precios!$B$9:$H$28,MATCH($J68,[1]Precios!$B$9:$B$28,0),7)</f>
        <v>5317.5688</v>
      </c>
      <c r="AE68" s="14">
        <f>+INDEX([1]Precios!$B$9:$H$28,MATCH($J68,[1]Precios!$B$9:$B$28,0),6)</f>
        <v>50.32</v>
      </c>
      <c r="AF68" s="28">
        <f t="shared" si="16"/>
        <v>0</v>
      </c>
      <c r="AG68" s="28">
        <f t="shared" si="17"/>
        <v>0</v>
      </c>
      <c r="AH68" s="28">
        <f t="shared" si="18"/>
        <v>0</v>
      </c>
      <c r="AI68" s="28">
        <f t="shared" si="19"/>
        <v>0</v>
      </c>
      <c r="AJ68" s="28"/>
      <c r="AK68" s="29">
        <f t="shared" si="20"/>
        <v>0</v>
      </c>
      <c r="AL68" s="29" t="e">
        <f t="shared" si="21"/>
        <v>#DIV/0!</v>
      </c>
      <c r="AO68" s="14">
        <f t="shared" si="22"/>
        <v>-5317.5688</v>
      </c>
      <c r="AP68" s="14">
        <f t="shared" si="23"/>
        <v>-50.32</v>
      </c>
      <c r="AQ68" s="14">
        <f t="shared" si="24"/>
        <v>0</v>
      </c>
      <c r="AR68" s="14">
        <f t="shared" si="25"/>
        <v>0</v>
      </c>
      <c r="AS68" s="14">
        <f t="shared" si="26"/>
        <v>0</v>
      </c>
      <c r="AT68" s="14">
        <f t="shared" si="27"/>
        <v>0</v>
      </c>
      <c r="AU68" s="14">
        <f t="shared" si="28"/>
        <v>0</v>
      </c>
      <c r="AV68" s="14" t="e">
        <f t="shared" si="29"/>
        <v>#DIV/0!</v>
      </c>
      <c r="AY68" s="14"/>
      <c r="AZ68" s="14"/>
      <c r="BA68" s="14"/>
      <c r="BB68" s="14"/>
      <c r="BC68" s="14"/>
      <c r="BD68" s="14"/>
      <c r="BE68" s="14"/>
      <c r="BF68" s="14"/>
      <c r="BG68" s="14"/>
    </row>
    <row r="69" spans="2:59" hidden="1" x14ac:dyDescent="0.25">
      <c r="B69" s="5" t="s">
        <v>49</v>
      </c>
      <c r="C69" s="5" t="s">
        <v>16</v>
      </c>
      <c r="D69" s="5" t="s">
        <v>46</v>
      </c>
      <c r="E69" s="5">
        <v>220</v>
      </c>
      <c r="F69" s="5" t="s">
        <v>52</v>
      </c>
      <c r="G69" s="12" t="s">
        <v>69</v>
      </c>
      <c r="H69" s="13">
        <v>42736</v>
      </c>
      <c r="I69" s="13">
        <v>50040</v>
      </c>
      <c r="J69" s="4" t="str">
        <f t="shared" si="4"/>
        <v>Lagunillas 220</v>
      </c>
      <c r="K69" s="14">
        <f t="shared" si="5"/>
        <v>0</v>
      </c>
      <c r="L69" s="14">
        <f t="shared" si="6"/>
        <v>0</v>
      </c>
      <c r="M69" s="11">
        <f t="shared" si="7"/>
        <v>0</v>
      </c>
      <c r="N69" s="11">
        <f t="shared" si="8"/>
        <v>0</v>
      </c>
      <c r="O69" s="15">
        <f t="shared" si="9"/>
        <v>0</v>
      </c>
      <c r="P69" s="15">
        <f t="shared" si="10"/>
        <v>0</v>
      </c>
      <c r="S69" s="7"/>
      <c r="T69" s="7"/>
      <c r="U69" s="7"/>
      <c r="V69" s="7"/>
      <c r="W69" s="7"/>
      <c r="X69" s="7"/>
      <c r="Y69" s="7"/>
      <c r="Z69" s="7"/>
      <c r="AA69" s="7"/>
      <c r="AD69" s="14">
        <f>+INDEX([1]Precios!$B$9:$H$28,MATCH($J69,[1]Precios!$B$9:$B$28,0),7)</f>
        <v>5344.6117999999997</v>
      </c>
      <c r="AE69" s="14">
        <f>+INDEX([1]Precios!$B$9:$H$28,MATCH($J69,[1]Precios!$B$9:$B$28,0),6)</f>
        <v>50.063000000000002</v>
      </c>
      <c r="AF69" s="28">
        <f t="shared" si="16"/>
        <v>0</v>
      </c>
      <c r="AG69" s="28">
        <f t="shared" si="17"/>
        <v>0</v>
      </c>
      <c r="AH69" s="28">
        <f t="shared" si="18"/>
        <v>0</v>
      </c>
      <c r="AI69" s="28">
        <f t="shared" si="19"/>
        <v>0</v>
      </c>
      <c r="AJ69" s="28"/>
      <c r="AK69" s="29">
        <f t="shared" si="20"/>
        <v>0</v>
      </c>
      <c r="AL69" s="29" t="e">
        <f t="shared" si="21"/>
        <v>#DIV/0!</v>
      </c>
      <c r="AO69" s="14">
        <f t="shared" si="22"/>
        <v>-5344.6117999999997</v>
      </c>
      <c r="AP69" s="14">
        <f t="shared" si="23"/>
        <v>-50.063000000000002</v>
      </c>
      <c r="AQ69" s="14">
        <f t="shared" si="24"/>
        <v>0</v>
      </c>
      <c r="AR69" s="14">
        <f t="shared" si="25"/>
        <v>0</v>
      </c>
      <c r="AS69" s="14">
        <f t="shared" si="26"/>
        <v>0</v>
      </c>
      <c r="AT69" s="14">
        <f t="shared" si="27"/>
        <v>0</v>
      </c>
      <c r="AU69" s="14">
        <f t="shared" si="28"/>
        <v>0</v>
      </c>
      <c r="AV69" s="14" t="e">
        <f t="shared" si="29"/>
        <v>#DIV/0!</v>
      </c>
      <c r="AY69" s="14"/>
      <c r="AZ69" s="14"/>
      <c r="BA69" s="14"/>
      <c r="BB69" s="14"/>
      <c r="BC69" s="14"/>
      <c r="BD69" s="14"/>
      <c r="BE69" s="14"/>
      <c r="BF69" s="14"/>
      <c r="BG69" s="14"/>
    </row>
    <row r="70" spans="2:59" hidden="1" x14ac:dyDescent="0.25">
      <c r="B70" s="5" t="s">
        <v>49</v>
      </c>
      <c r="C70" s="5" t="s">
        <v>16</v>
      </c>
      <c r="D70" s="5" t="s">
        <v>9</v>
      </c>
      <c r="E70" s="5">
        <v>220</v>
      </c>
      <c r="F70" s="5" t="s">
        <v>52</v>
      </c>
      <c r="G70" s="12" t="s">
        <v>70</v>
      </c>
      <c r="H70" s="13">
        <v>42736</v>
      </c>
      <c r="I70" s="13">
        <v>50040</v>
      </c>
      <c r="J70" s="4" t="str">
        <f t="shared" si="4"/>
        <v>Charrua 220</v>
      </c>
      <c r="K70" s="14">
        <f t="shared" si="5"/>
        <v>0</v>
      </c>
      <c r="L70" s="14">
        <f t="shared" si="6"/>
        <v>0</v>
      </c>
      <c r="M70" s="11">
        <f t="shared" si="7"/>
        <v>0</v>
      </c>
      <c r="N70" s="11">
        <f t="shared" si="8"/>
        <v>0</v>
      </c>
      <c r="O70" s="15">
        <f t="shared" si="9"/>
        <v>0</v>
      </c>
      <c r="P70" s="15">
        <f t="shared" si="10"/>
        <v>0</v>
      </c>
      <c r="S70" s="7"/>
      <c r="T70" s="7"/>
      <c r="U70" s="7"/>
      <c r="V70" s="7"/>
      <c r="W70" s="7"/>
      <c r="X70" s="7"/>
      <c r="Y70" s="7"/>
      <c r="Z70" s="7"/>
      <c r="AA70" s="7"/>
      <c r="AD70" s="14">
        <f>+INDEX([1]Precios!$B$9:$H$28,MATCH($J70,[1]Precios!$B$9:$B$28,0),7)</f>
        <v>5282.6574000000001</v>
      </c>
      <c r="AE70" s="14">
        <f>+INDEX([1]Precios!$B$9:$H$28,MATCH($J70,[1]Precios!$B$9:$B$28,0),6)</f>
        <v>50.875999999999998</v>
      </c>
      <c r="AF70" s="28">
        <f t="shared" si="16"/>
        <v>0</v>
      </c>
      <c r="AG70" s="28">
        <f t="shared" si="17"/>
        <v>0</v>
      </c>
      <c r="AH70" s="28">
        <f t="shared" si="18"/>
        <v>0</v>
      </c>
      <c r="AI70" s="28">
        <f t="shared" si="19"/>
        <v>0</v>
      </c>
      <c r="AJ70" s="28"/>
      <c r="AK70" s="29">
        <f t="shared" si="20"/>
        <v>0</v>
      </c>
      <c r="AL70" s="29" t="e">
        <f t="shared" si="21"/>
        <v>#DIV/0!</v>
      </c>
      <c r="AO70" s="14">
        <f t="shared" si="22"/>
        <v>-5282.6574000000001</v>
      </c>
      <c r="AP70" s="14">
        <f t="shared" si="23"/>
        <v>-50.875999999999998</v>
      </c>
      <c r="AQ70" s="14">
        <f t="shared" si="24"/>
        <v>0</v>
      </c>
      <c r="AR70" s="14">
        <f t="shared" si="25"/>
        <v>0</v>
      </c>
      <c r="AS70" s="14">
        <f t="shared" si="26"/>
        <v>0</v>
      </c>
      <c r="AT70" s="14">
        <f t="shared" si="27"/>
        <v>0</v>
      </c>
      <c r="AU70" s="14">
        <f t="shared" si="28"/>
        <v>0</v>
      </c>
      <c r="AV70" s="14" t="e">
        <f t="shared" si="29"/>
        <v>#DIV/0!</v>
      </c>
      <c r="AY70" s="14"/>
      <c r="AZ70" s="14"/>
      <c r="BA70" s="14"/>
      <c r="BB70" s="14"/>
      <c r="BC70" s="14"/>
      <c r="BD70" s="14"/>
      <c r="BE70" s="14"/>
      <c r="BF70" s="14"/>
      <c r="BG70" s="14"/>
    </row>
    <row r="71" spans="2:59" hidden="1" x14ac:dyDescent="0.25">
      <c r="B71" s="5" t="s">
        <v>49</v>
      </c>
      <c r="C71" s="5" t="s">
        <v>16</v>
      </c>
      <c r="D71" s="5" t="s">
        <v>10</v>
      </c>
      <c r="E71" s="5">
        <v>220</v>
      </c>
      <c r="F71" s="5" t="s">
        <v>52</v>
      </c>
      <c r="G71" s="12" t="s">
        <v>70</v>
      </c>
      <c r="H71" s="13">
        <v>42736</v>
      </c>
      <c r="I71" s="13">
        <v>50040</v>
      </c>
      <c r="J71" s="4" t="str">
        <f t="shared" si="4"/>
        <v>Temuco 220</v>
      </c>
      <c r="K71" s="14">
        <f t="shared" si="5"/>
        <v>0</v>
      </c>
      <c r="L71" s="14">
        <f t="shared" si="6"/>
        <v>0</v>
      </c>
      <c r="M71" s="11">
        <f t="shared" si="7"/>
        <v>0</v>
      </c>
      <c r="N71" s="11">
        <f t="shared" si="8"/>
        <v>0</v>
      </c>
      <c r="O71" s="15">
        <f t="shared" si="9"/>
        <v>0</v>
      </c>
      <c r="P71" s="15">
        <f t="shared" si="10"/>
        <v>0</v>
      </c>
      <c r="S71" s="7"/>
      <c r="T71" s="7"/>
      <c r="U71" s="7"/>
      <c r="V71" s="7"/>
      <c r="W71" s="7"/>
      <c r="X71" s="7"/>
      <c r="Y71" s="7"/>
      <c r="Z71" s="7"/>
      <c r="AA71" s="7"/>
      <c r="AD71" s="14">
        <f>+INDEX([1]Precios!$B$9:$H$28,MATCH($J71,[1]Precios!$B$9:$B$28,0),7)</f>
        <v>5410.5334999999995</v>
      </c>
      <c r="AE71" s="14">
        <f>+INDEX([1]Precios!$B$9:$H$28,MATCH($J71,[1]Precios!$B$9:$B$28,0),6)</f>
        <v>52.249000000000002</v>
      </c>
      <c r="AF71" s="28">
        <f t="shared" si="16"/>
        <v>0</v>
      </c>
      <c r="AG71" s="28">
        <f t="shared" si="17"/>
        <v>0</v>
      </c>
      <c r="AH71" s="28">
        <f t="shared" si="18"/>
        <v>0</v>
      </c>
      <c r="AI71" s="28">
        <f t="shared" si="19"/>
        <v>0</v>
      </c>
      <c r="AJ71" s="28"/>
      <c r="AK71" s="29">
        <f t="shared" si="20"/>
        <v>0</v>
      </c>
      <c r="AL71" s="29" t="e">
        <f t="shared" si="21"/>
        <v>#DIV/0!</v>
      </c>
      <c r="AO71" s="14">
        <f t="shared" si="22"/>
        <v>-5410.5334999999995</v>
      </c>
      <c r="AP71" s="14">
        <f t="shared" si="23"/>
        <v>-52.249000000000002</v>
      </c>
      <c r="AQ71" s="14">
        <f t="shared" si="24"/>
        <v>0</v>
      </c>
      <c r="AR71" s="14">
        <f t="shared" si="25"/>
        <v>0</v>
      </c>
      <c r="AS71" s="14">
        <f t="shared" si="26"/>
        <v>0</v>
      </c>
      <c r="AT71" s="14">
        <f t="shared" si="27"/>
        <v>0</v>
      </c>
      <c r="AU71" s="14">
        <f t="shared" si="28"/>
        <v>0</v>
      </c>
      <c r="AV71" s="14" t="e">
        <f t="shared" si="29"/>
        <v>#DIV/0!</v>
      </c>
      <c r="AY71" s="14"/>
      <c r="AZ71" s="14"/>
      <c r="BA71" s="14"/>
      <c r="BB71" s="14"/>
      <c r="BC71" s="14"/>
      <c r="BD71" s="14"/>
      <c r="BE71" s="14"/>
      <c r="BF71" s="14"/>
      <c r="BG71" s="14"/>
    </row>
    <row r="72" spans="2:59" hidden="1" x14ac:dyDescent="0.25">
      <c r="B72" s="5" t="s">
        <v>49</v>
      </c>
      <c r="C72" s="5" t="s">
        <v>16</v>
      </c>
      <c r="D72" s="5" t="s">
        <v>51</v>
      </c>
      <c r="E72" s="5">
        <v>220</v>
      </c>
      <c r="F72" s="5" t="s">
        <v>52</v>
      </c>
      <c r="G72" s="12" t="s">
        <v>70</v>
      </c>
      <c r="H72" s="13">
        <v>42736</v>
      </c>
      <c r="I72" s="13">
        <v>50040</v>
      </c>
      <c r="J72" s="4" t="str">
        <f t="shared" si="4"/>
        <v>Hualpen 220</v>
      </c>
      <c r="K72" s="14">
        <f t="shared" si="5"/>
        <v>0</v>
      </c>
      <c r="L72" s="14">
        <f t="shared" si="6"/>
        <v>0</v>
      </c>
      <c r="M72" s="11">
        <f t="shared" si="7"/>
        <v>0</v>
      </c>
      <c r="N72" s="11">
        <f t="shared" si="8"/>
        <v>0</v>
      </c>
      <c r="O72" s="15">
        <f t="shared" si="9"/>
        <v>0</v>
      </c>
      <c r="P72" s="15">
        <f t="shared" si="10"/>
        <v>0</v>
      </c>
      <c r="S72" s="7"/>
      <c r="T72" s="7"/>
      <c r="U72" s="7"/>
      <c r="V72" s="7"/>
      <c r="W72" s="7"/>
      <c r="X72" s="7"/>
      <c r="Y72" s="7"/>
      <c r="Z72" s="7"/>
      <c r="AA72" s="7"/>
      <c r="AD72" s="14">
        <f>+INDEX([1]Precios!$B$9:$H$28,MATCH($J72,[1]Precios!$B$9:$B$28,0),7)</f>
        <v>5317.5688</v>
      </c>
      <c r="AE72" s="14">
        <f>+INDEX([1]Precios!$B$9:$H$28,MATCH($J72,[1]Precios!$B$9:$B$28,0),6)</f>
        <v>50.32</v>
      </c>
      <c r="AF72" s="28">
        <f t="shared" si="16"/>
        <v>0</v>
      </c>
      <c r="AG72" s="28">
        <f t="shared" si="17"/>
        <v>0</v>
      </c>
      <c r="AH72" s="28">
        <f t="shared" si="18"/>
        <v>0</v>
      </c>
      <c r="AI72" s="28">
        <f t="shared" si="19"/>
        <v>0</v>
      </c>
      <c r="AJ72" s="28"/>
      <c r="AK72" s="29">
        <f t="shared" si="20"/>
        <v>0</v>
      </c>
      <c r="AL72" s="29" t="e">
        <f t="shared" si="21"/>
        <v>#DIV/0!</v>
      </c>
      <c r="AO72" s="14">
        <f t="shared" si="22"/>
        <v>-5317.5688</v>
      </c>
      <c r="AP72" s="14">
        <f t="shared" si="23"/>
        <v>-50.32</v>
      </c>
      <c r="AQ72" s="14">
        <f t="shared" si="24"/>
        <v>0</v>
      </c>
      <c r="AR72" s="14">
        <f t="shared" si="25"/>
        <v>0</v>
      </c>
      <c r="AS72" s="14">
        <f t="shared" si="26"/>
        <v>0</v>
      </c>
      <c r="AT72" s="14">
        <f t="shared" si="27"/>
        <v>0</v>
      </c>
      <c r="AU72" s="14">
        <f t="shared" si="28"/>
        <v>0</v>
      </c>
      <c r="AV72" s="14" t="e">
        <f t="shared" si="29"/>
        <v>#DIV/0!</v>
      </c>
      <c r="AY72" s="14"/>
      <c r="AZ72" s="14"/>
      <c r="BA72" s="14"/>
      <c r="BB72" s="14"/>
      <c r="BC72" s="14"/>
      <c r="BD72" s="14"/>
      <c r="BE72" s="14"/>
      <c r="BF72" s="14"/>
      <c r="BG72" s="14"/>
    </row>
    <row r="73" spans="2:59" hidden="1" x14ac:dyDescent="0.25">
      <c r="B73" s="5" t="s">
        <v>49</v>
      </c>
      <c r="C73" s="5" t="s">
        <v>16</v>
      </c>
      <c r="D73" s="5" t="s">
        <v>46</v>
      </c>
      <c r="E73" s="5">
        <v>220</v>
      </c>
      <c r="F73" s="5" t="s">
        <v>52</v>
      </c>
      <c r="G73" s="12" t="s">
        <v>70</v>
      </c>
      <c r="H73" s="13">
        <v>42736</v>
      </c>
      <c r="I73" s="13">
        <v>50040</v>
      </c>
      <c r="J73" s="4" t="str">
        <f t="shared" ref="J73:J124" si="30">+D73</f>
        <v>Lagunillas 220</v>
      </c>
      <c r="K73" s="14">
        <f t="shared" ref="K73:K95" si="31">+S73</f>
        <v>0</v>
      </c>
      <c r="L73" s="14">
        <f t="shared" ref="L73:L95" si="32">+T73</f>
        <v>0</v>
      </c>
      <c r="M73" s="11">
        <f t="shared" ref="M73:M95" si="33">+U73</f>
        <v>0</v>
      </c>
      <c r="N73" s="11">
        <f t="shared" ref="N73:N81" si="34">+V73</f>
        <v>0</v>
      </c>
      <c r="O73" s="15">
        <f t="shared" ref="O73:O95" si="35">+Z73</f>
        <v>0</v>
      </c>
      <c r="P73" s="15">
        <f t="shared" ref="P73:P95" si="36">+AA73</f>
        <v>0</v>
      </c>
      <c r="S73" s="7"/>
      <c r="T73" s="7"/>
      <c r="U73" s="7"/>
      <c r="V73" s="7"/>
      <c r="W73" s="7"/>
      <c r="X73" s="7"/>
      <c r="Y73" s="7"/>
      <c r="Z73" s="7"/>
      <c r="AA73" s="7"/>
      <c r="AD73" s="14">
        <f>+INDEX([1]Precios!$B$9:$H$28,MATCH($J73,[1]Precios!$B$9:$B$28,0),7)</f>
        <v>5344.6117999999997</v>
      </c>
      <c r="AE73" s="14">
        <f>+INDEX([1]Precios!$B$9:$H$28,MATCH($J73,[1]Precios!$B$9:$B$28,0),6)</f>
        <v>50.063000000000002</v>
      </c>
      <c r="AF73" s="28">
        <f t="shared" si="16"/>
        <v>0</v>
      </c>
      <c r="AG73" s="28">
        <f t="shared" si="17"/>
        <v>0</v>
      </c>
      <c r="AH73" s="28">
        <f t="shared" si="18"/>
        <v>0</v>
      </c>
      <c r="AI73" s="28">
        <f t="shared" si="19"/>
        <v>0</v>
      </c>
      <c r="AJ73" s="28"/>
      <c r="AK73" s="29">
        <f t="shared" si="20"/>
        <v>0</v>
      </c>
      <c r="AL73" s="29" t="e">
        <f t="shared" si="21"/>
        <v>#DIV/0!</v>
      </c>
      <c r="AO73" s="14">
        <f t="shared" si="22"/>
        <v>-5344.6117999999997</v>
      </c>
      <c r="AP73" s="14">
        <f t="shared" si="23"/>
        <v>-50.063000000000002</v>
      </c>
      <c r="AQ73" s="14">
        <f t="shared" si="24"/>
        <v>0</v>
      </c>
      <c r="AR73" s="14">
        <f t="shared" si="25"/>
        <v>0</v>
      </c>
      <c r="AS73" s="14">
        <f t="shared" si="26"/>
        <v>0</v>
      </c>
      <c r="AT73" s="14">
        <f t="shared" si="27"/>
        <v>0</v>
      </c>
      <c r="AU73" s="14">
        <f t="shared" si="28"/>
        <v>0</v>
      </c>
      <c r="AV73" s="14" t="e">
        <f t="shared" si="29"/>
        <v>#DIV/0!</v>
      </c>
      <c r="AY73" s="14"/>
      <c r="AZ73" s="14"/>
      <c r="BA73" s="14"/>
      <c r="BB73" s="14"/>
      <c r="BC73" s="14"/>
      <c r="BD73" s="14"/>
      <c r="BE73" s="14"/>
      <c r="BF73" s="14"/>
      <c r="BG73" s="14"/>
    </row>
    <row r="74" spans="2:59" hidden="1" x14ac:dyDescent="0.25">
      <c r="B74" s="5" t="s">
        <v>49</v>
      </c>
      <c r="C74" s="5" t="s">
        <v>13</v>
      </c>
      <c r="D74" s="5" t="s">
        <v>9</v>
      </c>
      <c r="E74" s="5">
        <v>220</v>
      </c>
      <c r="F74" s="5" t="s">
        <v>52</v>
      </c>
      <c r="G74" s="12" t="s">
        <v>68</v>
      </c>
      <c r="H74" s="13">
        <v>42736</v>
      </c>
      <c r="I74" s="13">
        <v>50040</v>
      </c>
      <c r="J74" s="4" t="str">
        <f t="shared" si="30"/>
        <v>Charrua 220</v>
      </c>
      <c r="K74" s="14">
        <f t="shared" si="31"/>
        <v>0</v>
      </c>
      <c r="L74" s="14">
        <f t="shared" si="32"/>
        <v>0</v>
      </c>
      <c r="M74" s="11">
        <f t="shared" si="33"/>
        <v>0</v>
      </c>
      <c r="N74" s="11">
        <f t="shared" si="34"/>
        <v>0</v>
      </c>
      <c r="O74" s="15">
        <f t="shared" si="35"/>
        <v>0</v>
      </c>
      <c r="P74" s="15">
        <f t="shared" si="36"/>
        <v>0</v>
      </c>
      <c r="S74" s="7"/>
      <c r="T74" s="7"/>
      <c r="U74" s="7"/>
      <c r="V74" s="7"/>
      <c r="W74" s="7"/>
      <c r="X74" s="7"/>
      <c r="Y74" s="7"/>
      <c r="Z74" s="7"/>
      <c r="AA74" s="7"/>
      <c r="AD74" s="14">
        <f>+INDEX([1]Precios!$B$9:$H$28,MATCH($J74,[1]Precios!$B$9:$B$28,0),7)</f>
        <v>5282.6574000000001</v>
      </c>
      <c r="AE74" s="14">
        <f>+INDEX([1]Precios!$B$9:$H$28,MATCH($J74,[1]Precios!$B$9:$B$28,0),6)</f>
        <v>50.875999999999998</v>
      </c>
      <c r="AF74" s="28">
        <f t="shared" si="16"/>
        <v>0</v>
      </c>
      <c r="AG74" s="28">
        <f t="shared" si="17"/>
        <v>0</v>
      </c>
      <c r="AH74" s="28">
        <f t="shared" si="18"/>
        <v>0</v>
      </c>
      <c r="AI74" s="28">
        <f t="shared" si="19"/>
        <v>0</v>
      </c>
      <c r="AJ74" s="28"/>
      <c r="AK74" s="29">
        <f t="shared" si="20"/>
        <v>0</v>
      </c>
      <c r="AL74" s="29" t="e">
        <f t="shared" si="21"/>
        <v>#DIV/0!</v>
      </c>
      <c r="AO74" s="14">
        <f t="shared" si="22"/>
        <v>-5282.6574000000001</v>
      </c>
      <c r="AP74" s="14">
        <f t="shared" si="23"/>
        <v>-50.875999999999998</v>
      </c>
      <c r="AQ74" s="14">
        <f t="shared" si="24"/>
        <v>0</v>
      </c>
      <c r="AR74" s="14">
        <f t="shared" si="25"/>
        <v>0</v>
      </c>
      <c r="AS74" s="14">
        <f t="shared" si="26"/>
        <v>0</v>
      </c>
      <c r="AT74" s="14">
        <f t="shared" si="27"/>
        <v>0</v>
      </c>
      <c r="AU74" s="14">
        <f t="shared" si="28"/>
        <v>0</v>
      </c>
      <c r="AV74" s="14" t="e">
        <f t="shared" si="29"/>
        <v>#DIV/0!</v>
      </c>
      <c r="AY74" s="14"/>
      <c r="AZ74" s="14"/>
      <c r="BA74" s="14"/>
      <c r="BB74" s="28"/>
      <c r="BC74" s="14"/>
      <c r="BD74" s="14"/>
      <c r="BE74" s="14"/>
      <c r="BF74" s="14"/>
      <c r="BG74" s="14"/>
    </row>
    <row r="75" spans="2:59" hidden="1" x14ac:dyDescent="0.25">
      <c r="B75" s="5" t="s">
        <v>49</v>
      </c>
      <c r="C75" s="5" t="s">
        <v>13</v>
      </c>
      <c r="D75" s="5" t="s">
        <v>51</v>
      </c>
      <c r="E75" s="5">
        <v>220</v>
      </c>
      <c r="F75" s="5" t="s">
        <v>52</v>
      </c>
      <c r="G75" s="12" t="s">
        <v>68</v>
      </c>
      <c r="H75" s="13">
        <v>42736</v>
      </c>
      <c r="I75" s="13">
        <v>50040</v>
      </c>
      <c r="J75" s="4" t="str">
        <f t="shared" si="30"/>
        <v>Hualpen 220</v>
      </c>
      <c r="K75" s="14">
        <f t="shared" si="31"/>
        <v>0</v>
      </c>
      <c r="L75" s="14">
        <f t="shared" si="32"/>
        <v>0</v>
      </c>
      <c r="M75" s="11">
        <f t="shared" si="33"/>
        <v>0</v>
      </c>
      <c r="N75" s="11">
        <f t="shared" si="34"/>
        <v>0</v>
      </c>
      <c r="O75" s="15">
        <f t="shared" si="35"/>
        <v>0</v>
      </c>
      <c r="P75" s="15">
        <f t="shared" si="36"/>
        <v>0</v>
      </c>
      <c r="S75" s="7"/>
      <c r="T75" s="7"/>
      <c r="U75" s="7"/>
      <c r="V75" s="7"/>
      <c r="W75" s="7"/>
      <c r="X75" s="7"/>
      <c r="Y75" s="7"/>
      <c r="Z75" s="7"/>
      <c r="AA75" s="7"/>
      <c r="AD75" s="14">
        <f>+INDEX([1]Precios!$B$9:$H$28,MATCH($J75,[1]Precios!$B$9:$B$28,0),7)</f>
        <v>5317.5688</v>
      </c>
      <c r="AE75" s="14">
        <f>+INDEX([1]Precios!$B$9:$H$28,MATCH($J75,[1]Precios!$B$9:$B$28,0),6)</f>
        <v>50.32</v>
      </c>
      <c r="AF75" s="28">
        <f t="shared" si="16"/>
        <v>0</v>
      </c>
      <c r="AG75" s="28">
        <f t="shared" si="17"/>
        <v>0</v>
      </c>
      <c r="AH75" s="28">
        <f t="shared" si="18"/>
        <v>0</v>
      </c>
      <c r="AI75" s="28">
        <f t="shared" si="19"/>
        <v>0</v>
      </c>
      <c r="AJ75" s="28"/>
      <c r="AK75" s="29">
        <f t="shared" si="20"/>
        <v>0</v>
      </c>
      <c r="AL75" s="29" t="e">
        <f t="shared" si="21"/>
        <v>#DIV/0!</v>
      </c>
      <c r="AO75" s="14">
        <f t="shared" si="22"/>
        <v>-5317.5688</v>
      </c>
      <c r="AP75" s="14">
        <f t="shared" si="23"/>
        <v>-50.32</v>
      </c>
      <c r="AQ75" s="14">
        <f t="shared" si="24"/>
        <v>0</v>
      </c>
      <c r="AR75" s="14">
        <f t="shared" si="25"/>
        <v>0</v>
      </c>
      <c r="AS75" s="14">
        <f t="shared" si="26"/>
        <v>0</v>
      </c>
      <c r="AT75" s="14">
        <f t="shared" si="27"/>
        <v>0</v>
      </c>
      <c r="AU75" s="14">
        <f t="shared" si="28"/>
        <v>0</v>
      </c>
      <c r="AV75" s="14" t="e">
        <f t="shared" si="29"/>
        <v>#DIV/0!</v>
      </c>
      <c r="AY75" s="14"/>
      <c r="AZ75" s="14"/>
      <c r="BA75" s="14"/>
      <c r="BB75" s="30"/>
      <c r="BC75" s="14"/>
      <c r="BD75" s="14"/>
      <c r="BE75" s="14"/>
      <c r="BF75" s="14"/>
      <c r="BG75" s="14"/>
    </row>
    <row r="76" spans="2:59" hidden="1" x14ac:dyDescent="0.25">
      <c r="B76" s="5" t="s">
        <v>49</v>
      </c>
      <c r="C76" s="5" t="s">
        <v>13</v>
      </c>
      <c r="D76" s="5" t="s">
        <v>9</v>
      </c>
      <c r="E76" s="5">
        <v>220</v>
      </c>
      <c r="F76" s="5" t="s">
        <v>52</v>
      </c>
      <c r="G76" s="12" t="s">
        <v>69</v>
      </c>
      <c r="H76" s="13">
        <v>42736</v>
      </c>
      <c r="I76" s="13">
        <v>50040</v>
      </c>
      <c r="J76" s="4" t="str">
        <f t="shared" si="30"/>
        <v>Charrua 220</v>
      </c>
      <c r="K76" s="14">
        <f t="shared" si="31"/>
        <v>0</v>
      </c>
      <c r="L76" s="14">
        <f t="shared" si="32"/>
        <v>0</v>
      </c>
      <c r="M76" s="11">
        <f t="shared" si="33"/>
        <v>0</v>
      </c>
      <c r="N76" s="11">
        <f t="shared" si="34"/>
        <v>0</v>
      </c>
      <c r="O76" s="15">
        <f t="shared" si="35"/>
        <v>0</v>
      </c>
      <c r="P76" s="15">
        <f t="shared" si="36"/>
        <v>0</v>
      </c>
      <c r="S76" s="7"/>
      <c r="T76" s="7"/>
      <c r="U76" s="7"/>
      <c r="V76" s="7"/>
      <c r="W76" s="7"/>
      <c r="X76" s="7"/>
      <c r="Y76" s="7"/>
      <c r="Z76" s="7"/>
      <c r="AA76" s="7"/>
      <c r="AD76" s="14">
        <f>+INDEX([1]Precios!$B$9:$H$28,MATCH($J76,[1]Precios!$B$9:$B$28,0),7)</f>
        <v>5282.6574000000001</v>
      </c>
      <c r="AE76" s="14">
        <f>+INDEX([1]Precios!$B$9:$H$28,MATCH($J76,[1]Precios!$B$9:$B$28,0),6)</f>
        <v>50.875999999999998</v>
      </c>
      <c r="AF76" s="28">
        <f t="shared" si="16"/>
        <v>0</v>
      </c>
      <c r="AG76" s="28">
        <f t="shared" si="17"/>
        <v>0</v>
      </c>
      <c r="AH76" s="28">
        <f t="shared" si="18"/>
        <v>0</v>
      </c>
      <c r="AI76" s="28">
        <f t="shared" si="19"/>
        <v>0</v>
      </c>
      <c r="AJ76" s="28"/>
      <c r="AK76" s="29">
        <f t="shared" si="20"/>
        <v>0</v>
      </c>
      <c r="AL76" s="29" t="e">
        <f t="shared" si="21"/>
        <v>#DIV/0!</v>
      </c>
      <c r="AO76" s="14">
        <f t="shared" si="22"/>
        <v>-5282.6574000000001</v>
      </c>
      <c r="AP76" s="14">
        <f t="shared" si="23"/>
        <v>-50.875999999999998</v>
      </c>
      <c r="AQ76" s="14">
        <f t="shared" si="24"/>
        <v>0</v>
      </c>
      <c r="AR76" s="14">
        <f t="shared" si="25"/>
        <v>0</v>
      </c>
      <c r="AS76" s="14">
        <f t="shared" si="26"/>
        <v>0</v>
      </c>
      <c r="AT76" s="14">
        <f t="shared" si="27"/>
        <v>0</v>
      </c>
      <c r="AU76" s="14">
        <f t="shared" si="28"/>
        <v>0</v>
      </c>
      <c r="AV76" s="14" t="e">
        <f t="shared" si="29"/>
        <v>#DIV/0!</v>
      </c>
      <c r="AY76" s="14"/>
      <c r="AZ76" s="14"/>
      <c r="BA76" s="14"/>
      <c r="BB76" s="28"/>
      <c r="BC76" s="14"/>
      <c r="BD76" s="14"/>
      <c r="BE76" s="14"/>
      <c r="BF76" s="14"/>
      <c r="BG76" s="14"/>
    </row>
    <row r="77" spans="2:59" hidden="1" x14ac:dyDescent="0.25">
      <c r="B77" s="5" t="s">
        <v>49</v>
      </c>
      <c r="C77" s="5" t="s">
        <v>13</v>
      </c>
      <c r="D77" s="5" t="s">
        <v>51</v>
      </c>
      <c r="E77" s="5">
        <v>220</v>
      </c>
      <c r="F77" s="5" t="s">
        <v>52</v>
      </c>
      <c r="G77" s="12" t="s">
        <v>69</v>
      </c>
      <c r="H77" s="13">
        <v>42736</v>
      </c>
      <c r="I77" s="13">
        <v>50040</v>
      </c>
      <c r="J77" s="4" t="str">
        <f t="shared" si="30"/>
        <v>Hualpen 220</v>
      </c>
      <c r="K77" s="14">
        <f t="shared" si="31"/>
        <v>0</v>
      </c>
      <c r="L77" s="14">
        <f t="shared" si="32"/>
        <v>0</v>
      </c>
      <c r="M77" s="11">
        <f t="shared" si="33"/>
        <v>0</v>
      </c>
      <c r="N77" s="11">
        <f t="shared" si="34"/>
        <v>0</v>
      </c>
      <c r="O77" s="15">
        <f t="shared" si="35"/>
        <v>0</v>
      </c>
      <c r="P77" s="15">
        <f t="shared" si="36"/>
        <v>0</v>
      </c>
      <c r="S77" s="7"/>
      <c r="T77" s="7"/>
      <c r="U77" s="7"/>
      <c r="V77" s="7"/>
      <c r="W77" s="7"/>
      <c r="X77" s="7"/>
      <c r="Y77" s="7"/>
      <c r="Z77" s="7"/>
      <c r="AA77" s="7"/>
      <c r="AD77" s="14">
        <f>+INDEX([1]Precios!$B$9:$H$28,MATCH($J77,[1]Precios!$B$9:$B$28,0),7)</f>
        <v>5317.5688</v>
      </c>
      <c r="AE77" s="14">
        <f>+INDEX([1]Precios!$B$9:$H$28,MATCH($J77,[1]Precios!$B$9:$B$28,0),6)</f>
        <v>50.32</v>
      </c>
      <c r="AF77" s="28">
        <f t="shared" ref="AF77:AF124" si="37">+M77</f>
        <v>0</v>
      </c>
      <c r="AG77" s="28">
        <f t="shared" ref="AG77:AG124" si="38">+N77</f>
        <v>0</v>
      </c>
      <c r="AH77" s="28">
        <f t="shared" ref="AH77:AH124" si="39">+AD77*AF77</f>
        <v>0</v>
      </c>
      <c r="AI77" s="28">
        <f t="shared" ref="AI77:AI124" si="40">+AE77*AG77</f>
        <v>0</v>
      </c>
      <c r="AJ77" s="28"/>
      <c r="AK77" s="29">
        <f t="shared" ref="AK77:AK124" si="41">+AD77*AF77+AE77*AG77</f>
        <v>0</v>
      </c>
      <c r="AL77" s="29" t="e">
        <f t="shared" ref="AL77:AL124" si="42">+AK77/AG77</f>
        <v>#DIV/0!</v>
      </c>
      <c r="AO77" s="14">
        <f t="shared" si="22"/>
        <v>-5317.5688</v>
      </c>
      <c r="AP77" s="14">
        <f t="shared" si="23"/>
        <v>-50.32</v>
      </c>
      <c r="AQ77" s="14">
        <f t="shared" si="24"/>
        <v>0</v>
      </c>
      <c r="AR77" s="14">
        <f t="shared" si="25"/>
        <v>0</v>
      </c>
      <c r="AS77" s="14">
        <f t="shared" si="26"/>
        <v>0</v>
      </c>
      <c r="AT77" s="14">
        <f t="shared" si="27"/>
        <v>0</v>
      </c>
      <c r="AU77" s="14">
        <f t="shared" si="28"/>
        <v>0</v>
      </c>
      <c r="AV77" s="14" t="e">
        <f t="shared" si="29"/>
        <v>#DIV/0!</v>
      </c>
      <c r="AY77" s="14"/>
      <c r="AZ77" s="14"/>
      <c r="BA77" s="14"/>
      <c r="BB77" s="30"/>
      <c r="BC77" s="14"/>
      <c r="BD77" s="14"/>
      <c r="BE77" s="14"/>
      <c r="BF77" s="14"/>
      <c r="BG77" s="14"/>
    </row>
    <row r="78" spans="2:59" hidden="1" x14ac:dyDescent="0.25">
      <c r="B78" s="5" t="s">
        <v>49</v>
      </c>
      <c r="C78" s="5" t="s">
        <v>13</v>
      </c>
      <c r="D78" s="5" t="s">
        <v>9</v>
      </c>
      <c r="E78" s="5">
        <v>220</v>
      </c>
      <c r="F78" s="5" t="s">
        <v>52</v>
      </c>
      <c r="G78" s="12" t="s">
        <v>70</v>
      </c>
      <c r="H78" s="13">
        <v>42736</v>
      </c>
      <c r="I78" s="13">
        <v>50040</v>
      </c>
      <c r="J78" s="4" t="str">
        <f t="shared" si="30"/>
        <v>Charrua 220</v>
      </c>
      <c r="K78" s="14">
        <f t="shared" si="31"/>
        <v>0</v>
      </c>
      <c r="L78" s="14">
        <f t="shared" si="32"/>
        <v>0</v>
      </c>
      <c r="M78" s="11">
        <f t="shared" si="33"/>
        <v>0</v>
      </c>
      <c r="N78" s="11">
        <f t="shared" si="34"/>
        <v>0</v>
      </c>
      <c r="O78" s="15">
        <f t="shared" si="35"/>
        <v>0</v>
      </c>
      <c r="P78" s="15">
        <f t="shared" si="36"/>
        <v>0</v>
      </c>
      <c r="S78" s="31"/>
      <c r="T78" s="7"/>
      <c r="U78" s="7"/>
      <c r="V78" s="7"/>
      <c r="W78" s="7"/>
      <c r="X78" s="7"/>
      <c r="Y78" s="7"/>
      <c r="Z78" s="7"/>
      <c r="AA78" s="7"/>
      <c r="AD78" s="14">
        <f>+INDEX([1]Precios!$B$9:$H$28,MATCH($J78,[1]Precios!$B$9:$B$28,0),7)</f>
        <v>5282.6574000000001</v>
      </c>
      <c r="AE78" s="14">
        <f>+INDEX([1]Precios!$B$9:$H$28,MATCH($J78,[1]Precios!$B$9:$B$28,0),6)</f>
        <v>50.875999999999998</v>
      </c>
      <c r="AF78" s="28">
        <f t="shared" si="37"/>
        <v>0</v>
      </c>
      <c r="AG78" s="28">
        <f t="shared" si="38"/>
        <v>0</v>
      </c>
      <c r="AH78" s="28">
        <f t="shared" si="39"/>
        <v>0</v>
      </c>
      <c r="AI78" s="28">
        <f t="shared" si="40"/>
        <v>0</v>
      </c>
      <c r="AJ78" s="28"/>
      <c r="AK78" s="29">
        <f t="shared" si="41"/>
        <v>0</v>
      </c>
      <c r="AL78" s="29" t="e">
        <f t="shared" si="42"/>
        <v>#DIV/0!</v>
      </c>
      <c r="AO78" s="14">
        <f t="shared" ref="AO78:AO124" si="43">+K78-AD78</f>
        <v>-5282.6574000000001</v>
      </c>
      <c r="AP78" s="14">
        <f t="shared" ref="AP78:AP124" si="44">+L78-AE78</f>
        <v>-50.875999999999998</v>
      </c>
      <c r="AQ78" s="14">
        <f t="shared" ref="AQ78:AQ124" si="45">+M78-AF78</f>
        <v>0</v>
      </c>
      <c r="AR78" s="14">
        <f t="shared" ref="AR78:AR124" si="46">+N78-AG78</f>
        <v>0</v>
      </c>
      <c r="AS78" s="14">
        <f t="shared" ref="AS78:AS124" si="47">-K78*M78+AD78*AF78</f>
        <v>0</v>
      </c>
      <c r="AT78" s="14">
        <f t="shared" ref="AT78:AT124" si="48">-L78*N78+AE78*AG78</f>
        <v>0</v>
      </c>
      <c r="AU78" s="14">
        <f t="shared" ref="AU78:AU124" si="49">-O78+AK78</f>
        <v>0</v>
      </c>
      <c r="AV78" s="14" t="e">
        <f t="shared" ref="AV78:AV124" si="50">+P78-AL78</f>
        <v>#DIV/0!</v>
      </c>
      <c r="AY78" s="14"/>
      <c r="AZ78" s="14"/>
      <c r="BA78" s="14"/>
      <c r="BB78" s="28"/>
      <c r="BC78" s="14"/>
      <c r="BD78" s="14"/>
      <c r="BE78" s="14"/>
      <c r="BF78" s="14"/>
      <c r="BG78" s="14"/>
    </row>
    <row r="79" spans="2:59" hidden="1" x14ac:dyDescent="0.25">
      <c r="B79" s="5" t="s">
        <v>49</v>
      </c>
      <c r="C79" s="5" t="s">
        <v>13</v>
      </c>
      <c r="D79" s="5" t="s">
        <v>51</v>
      </c>
      <c r="E79" s="5">
        <v>220</v>
      </c>
      <c r="F79" s="5" t="s">
        <v>52</v>
      </c>
      <c r="G79" s="12" t="s">
        <v>70</v>
      </c>
      <c r="H79" s="13">
        <v>42736</v>
      </c>
      <c r="I79" s="13">
        <v>50040</v>
      </c>
      <c r="J79" s="4" t="str">
        <f t="shared" si="30"/>
        <v>Hualpen 220</v>
      </c>
      <c r="K79" s="14">
        <f t="shared" si="31"/>
        <v>0</v>
      </c>
      <c r="L79" s="14">
        <f t="shared" si="32"/>
        <v>0</v>
      </c>
      <c r="M79" s="11">
        <f t="shared" si="33"/>
        <v>0</v>
      </c>
      <c r="N79" s="11">
        <f t="shared" si="34"/>
        <v>0</v>
      </c>
      <c r="O79" s="15">
        <f t="shared" si="35"/>
        <v>0</v>
      </c>
      <c r="P79" s="15">
        <f t="shared" si="36"/>
        <v>0</v>
      </c>
      <c r="S79" s="31"/>
      <c r="T79" s="7"/>
      <c r="U79" s="7"/>
      <c r="V79" s="7"/>
      <c r="W79" s="7"/>
      <c r="X79" s="7"/>
      <c r="Y79" s="7"/>
      <c r="Z79" s="7"/>
      <c r="AA79" s="7"/>
      <c r="AD79" s="14">
        <f>+INDEX([1]Precios!$B$9:$H$28,MATCH($J79,[1]Precios!$B$9:$B$28,0),7)</f>
        <v>5317.5688</v>
      </c>
      <c r="AE79" s="14">
        <f>+INDEX([1]Precios!$B$9:$H$28,MATCH($J79,[1]Precios!$B$9:$B$28,0),6)</f>
        <v>50.32</v>
      </c>
      <c r="AF79" s="28">
        <f t="shared" si="37"/>
        <v>0</v>
      </c>
      <c r="AG79" s="28">
        <f t="shared" si="38"/>
        <v>0</v>
      </c>
      <c r="AH79" s="28">
        <f t="shared" si="39"/>
        <v>0</v>
      </c>
      <c r="AI79" s="28">
        <f t="shared" si="40"/>
        <v>0</v>
      </c>
      <c r="AJ79" s="28"/>
      <c r="AK79" s="29">
        <f t="shared" si="41"/>
        <v>0</v>
      </c>
      <c r="AL79" s="29" t="e">
        <f t="shared" si="42"/>
        <v>#DIV/0!</v>
      </c>
      <c r="AO79" s="14">
        <f t="shared" si="43"/>
        <v>-5317.5688</v>
      </c>
      <c r="AP79" s="14">
        <f t="shared" si="44"/>
        <v>-50.32</v>
      </c>
      <c r="AQ79" s="14">
        <f t="shared" si="45"/>
        <v>0</v>
      </c>
      <c r="AR79" s="14">
        <f t="shared" si="46"/>
        <v>0</v>
      </c>
      <c r="AS79" s="14">
        <f t="shared" si="47"/>
        <v>0</v>
      </c>
      <c r="AT79" s="14">
        <f t="shared" si="48"/>
        <v>0</v>
      </c>
      <c r="AU79" s="14">
        <f t="shared" si="49"/>
        <v>0</v>
      </c>
      <c r="AV79" s="14" t="e">
        <f t="shared" si="50"/>
        <v>#DIV/0!</v>
      </c>
      <c r="AY79" s="14"/>
      <c r="AZ79" s="14"/>
      <c r="BA79" s="14"/>
      <c r="BB79" s="28"/>
      <c r="BC79" s="14"/>
      <c r="BD79" s="14"/>
      <c r="BE79" s="14"/>
      <c r="BF79" s="14"/>
      <c r="BG79" s="14"/>
    </row>
    <row r="80" spans="2:59" hidden="1" x14ac:dyDescent="0.25">
      <c r="B80" s="5" t="s">
        <v>49</v>
      </c>
      <c r="C80" s="5" t="s">
        <v>66</v>
      </c>
      <c r="D80" s="5" t="s">
        <v>8</v>
      </c>
      <c r="E80" s="5">
        <v>220</v>
      </c>
      <c r="F80" s="5" t="s">
        <v>52</v>
      </c>
      <c r="G80" s="12" t="s">
        <v>68</v>
      </c>
      <c r="H80" s="13">
        <v>42736</v>
      </c>
      <c r="I80" s="13">
        <v>50040</v>
      </c>
      <c r="J80" s="4" t="str">
        <f t="shared" si="30"/>
        <v>Ancoa 220</v>
      </c>
      <c r="K80" s="14">
        <f t="shared" si="31"/>
        <v>0</v>
      </c>
      <c r="L80" s="14">
        <f t="shared" si="32"/>
        <v>0</v>
      </c>
      <c r="M80" s="11">
        <f t="shared" si="33"/>
        <v>0</v>
      </c>
      <c r="N80" s="11">
        <f t="shared" si="34"/>
        <v>0</v>
      </c>
      <c r="O80" s="15">
        <f t="shared" si="35"/>
        <v>0</v>
      </c>
      <c r="P80" s="15">
        <f t="shared" si="36"/>
        <v>0</v>
      </c>
      <c r="S80" s="7"/>
      <c r="T80" s="7"/>
      <c r="U80" s="7"/>
      <c r="V80" s="7"/>
      <c r="W80" s="7"/>
      <c r="X80" s="7"/>
      <c r="Y80" s="7"/>
      <c r="Z80" s="7"/>
      <c r="AA80" s="7"/>
      <c r="AD80" s="14">
        <f>+INDEX([1]Precios!$B$9:$H$28,MATCH($J80,[1]Precios!$B$9:$B$28,0),7)</f>
        <v>5478.6370999999999</v>
      </c>
      <c r="AE80" s="14">
        <f>+INDEX([1]Precios!$B$9:$H$28,MATCH($J80,[1]Precios!$B$9:$B$28,0),6)</f>
        <v>53.088000000000001</v>
      </c>
      <c r="AF80" s="28">
        <f t="shared" si="37"/>
        <v>0</v>
      </c>
      <c r="AG80" s="28">
        <f t="shared" si="38"/>
        <v>0</v>
      </c>
      <c r="AH80" s="28">
        <f t="shared" si="39"/>
        <v>0</v>
      </c>
      <c r="AI80" s="28">
        <f t="shared" si="40"/>
        <v>0</v>
      </c>
      <c r="AJ80" s="28"/>
      <c r="AK80" s="29">
        <f t="shared" si="41"/>
        <v>0</v>
      </c>
      <c r="AL80" s="29" t="e">
        <f t="shared" si="42"/>
        <v>#DIV/0!</v>
      </c>
      <c r="AO80" s="14">
        <f t="shared" si="43"/>
        <v>-5478.6370999999999</v>
      </c>
      <c r="AP80" s="14">
        <f t="shared" si="44"/>
        <v>-53.088000000000001</v>
      </c>
      <c r="AQ80" s="14">
        <f t="shared" si="45"/>
        <v>0</v>
      </c>
      <c r="AR80" s="14">
        <f t="shared" si="46"/>
        <v>0</v>
      </c>
      <c r="AS80" s="14">
        <f t="shared" si="47"/>
        <v>0</v>
      </c>
      <c r="AT80" s="14">
        <f t="shared" si="48"/>
        <v>0</v>
      </c>
      <c r="AU80" s="14">
        <f t="shared" si="49"/>
        <v>0</v>
      </c>
      <c r="AV80" s="14" t="e">
        <f t="shared" si="50"/>
        <v>#DIV/0!</v>
      </c>
      <c r="AY80" s="14"/>
      <c r="AZ80" s="14"/>
      <c r="BA80" s="14"/>
      <c r="BB80" s="14"/>
      <c r="BC80" s="14"/>
      <c r="BD80" s="14"/>
      <c r="BE80" s="14"/>
      <c r="BF80" s="14"/>
      <c r="BG80" s="14"/>
    </row>
    <row r="81" spans="2:59" hidden="1" x14ac:dyDescent="0.25">
      <c r="B81" s="5" t="s">
        <v>49</v>
      </c>
      <c r="C81" s="5" t="s">
        <v>66</v>
      </c>
      <c r="D81" s="5" t="s">
        <v>9</v>
      </c>
      <c r="E81" s="5">
        <v>220</v>
      </c>
      <c r="F81" s="5" t="s">
        <v>52</v>
      </c>
      <c r="G81" s="12" t="s">
        <v>68</v>
      </c>
      <c r="H81" s="13">
        <v>42736</v>
      </c>
      <c r="I81" s="13">
        <v>50040</v>
      </c>
      <c r="J81" s="4" t="str">
        <f t="shared" si="30"/>
        <v>Charrua 220</v>
      </c>
      <c r="K81" s="14">
        <f t="shared" si="31"/>
        <v>0</v>
      </c>
      <c r="L81" s="14">
        <f t="shared" si="32"/>
        <v>0</v>
      </c>
      <c r="M81" s="11">
        <f t="shared" si="33"/>
        <v>0</v>
      </c>
      <c r="N81" s="11">
        <f t="shared" si="34"/>
        <v>0</v>
      </c>
      <c r="O81" s="15">
        <f t="shared" si="35"/>
        <v>0</v>
      </c>
      <c r="P81" s="15">
        <f t="shared" si="36"/>
        <v>0</v>
      </c>
      <c r="S81" s="7"/>
      <c r="T81" s="7"/>
      <c r="U81" s="7"/>
      <c r="V81" s="7"/>
      <c r="W81" s="7"/>
      <c r="X81" s="7"/>
      <c r="Y81" s="7"/>
      <c r="Z81" s="7"/>
      <c r="AA81" s="7"/>
      <c r="AD81" s="14">
        <f>+INDEX([1]Precios!$B$9:$H$28,MATCH($J81,[1]Precios!$B$9:$B$28,0),7)</f>
        <v>5282.6574000000001</v>
      </c>
      <c r="AE81" s="14">
        <f>+INDEX([1]Precios!$B$9:$H$28,MATCH($J81,[1]Precios!$B$9:$B$28,0),6)</f>
        <v>50.875999999999998</v>
      </c>
      <c r="AF81" s="28">
        <f t="shared" si="37"/>
        <v>0</v>
      </c>
      <c r="AG81" s="28">
        <f t="shared" si="38"/>
        <v>0</v>
      </c>
      <c r="AH81" s="28">
        <f t="shared" si="39"/>
        <v>0</v>
      </c>
      <c r="AI81" s="28">
        <f t="shared" si="40"/>
        <v>0</v>
      </c>
      <c r="AJ81" s="28"/>
      <c r="AK81" s="29">
        <f t="shared" si="41"/>
        <v>0</v>
      </c>
      <c r="AL81" s="29" t="e">
        <f t="shared" si="42"/>
        <v>#DIV/0!</v>
      </c>
      <c r="AO81" s="14">
        <f t="shared" si="43"/>
        <v>-5282.6574000000001</v>
      </c>
      <c r="AP81" s="14">
        <f t="shared" si="44"/>
        <v>-50.875999999999998</v>
      </c>
      <c r="AQ81" s="14">
        <f t="shared" si="45"/>
        <v>0</v>
      </c>
      <c r="AR81" s="14">
        <f t="shared" si="46"/>
        <v>0</v>
      </c>
      <c r="AS81" s="14">
        <f t="shared" si="47"/>
        <v>0</v>
      </c>
      <c r="AT81" s="14">
        <f t="shared" si="48"/>
        <v>0</v>
      </c>
      <c r="AU81" s="14">
        <f t="shared" si="49"/>
        <v>0</v>
      </c>
      <c r="AV81" s="14" t="e">
        <f t="shared" si="50"/>
        <v>#DIV/0!</v>
      </c>
      <c r="AY81" s="14"/>
      <c r="AZ81" s="14"/>
      <c r="BA81" s="14"/>
      <c r="BB81" s="14"/>
      <c r="BC81" s="14"/>
      <c r="BD81" s="14"/>
      <c r="BE81" s="14"/>
      <c r="BF81" s="14"/>
      <c r="BG81" s="14"/>
    </row>
    <row r="82" spans="2:59" hidden="1" x14ac:dyDescent="0.25">
      <c r="B82" s="5" t="s">
        <v>49</v>
      </c>
      <c r="C82" s="5" t="s">
        <v>66</v>
      </c>
      <c r="D82" s="5" t="s">
        <v>42</v>
      </c>
      <c r="E82" s="5">
        <v>220</v>
      </c>
      <c r="F82" s="5" t="s">
        <v>52</v>
      </c>
      <c r="G82" s="12" t="s">
        <v>68</v>
      </c>
      <c r="H82" s="13">
        <v>42736</v>
      </c>
      <c r="I82" s="13">
        <v>50040</v>
      </c>
      <c r="J82" s="4" t="str">
        <f t="shared" si="30"/>
        <v>Itahue 220</v>
      </c>
      <c r="K82" s="14">
        <f t="shared" si="31"/>
        <v>0</v>
      </c>
      <c r="L82" s="14">
        <f t="shared" si="32"/>
        <v>0</v>
      </c>
      <c r="M82" s="11">
        <f t="shared" si="33"/>
        <v>0</v>
      </c>
      <c r="N82" s="11">
        <f t="shared" ref="N82:N95" si="51">+V82</f>
        <v>0</v>
      </c>
      <c r="O82" s="15">
        <f t="shared" si="35"/>
        <v>0</v>
      </c>
      <c r="P82" s="15">
        <f t="shared" si="36"/>
        <v>0</v>
      </c>
      <c r="S82" s="7"/>
      <c r="T82" s="7"/>
      <c r="U82" s="7"/>
      <c r="V82" s="7"/>
      <c r="W82" s="7"/>
      <c r="X82" s="7"/>
      <c r="Y82" s="7"/>
      <c r="Z82" s="7"/>
      <c r="AA82" s="7"/>
      <c r="AD82" s="14">
        <f>+INDEX([1]Precios!$B$9:$H$28,MATCH($J82,[1]Precios!$B$9:$B$28,0),7)</f>
        <v>5581.7182000000003</v>
      </c>
      <c r="AE82" s="14">
        <f>+INDEX([1]Precios!$B$9:$H$28,MATCH($J82,[1]Precios!$B$9:$B$28,0),6)</f>
        <v>53.531999999999996</v>
      </c>
      <c r="AF82" s="28">
        <f t="shared" si="37"/>
        <v>0</v>
      </c>
      <c r="AG82" s="28">
        <f t="shared" si="38"/>
        <v>0</v>
      </c>
      <c r="AH82" s="28">
        <f t="shared" si="39"/>
        <v>0</v>
      </c>
      <c r="AI82" s="28">
        <f t="shared" si="40"/>
        <v>0</v>
      </c>
      <c r="AJ82" s="28"/>
      <c r="AK82" s="29">
        <f t="shared" si="41"/>
        <v>0</v>
      </c>
      <c r="AL82" s="29" t="e">
        <f t="shared" si="42"/>
        <v>#DIV/0!</v>
      </c>
      <c r="AO82" s="14">
        <f t="shared" si="43"/>
        <v>-5581.7182000000003</v>
      </c>
      <c r="AP82" s="14">
        <f t="shared" si="44"/>
        <v>-53.531999999999996</v>
      </c>
      <c r="AQ82" s="14">
        <f t="shared" si="45"/>
        <v>0</v>
      </c>
      <c r="AR82" s="14">
        <f t="shared" si="46"/>
        <v>0</v>
      </c>
      <c r="AS82" s="14">
        <f t="shared" si="47"/>
        <v>0</v>
      </c>
      <c r="AT82" s="14">
        <f t="shared" si="48"/>
        <v>0</v>
      </c>
      <c r="AU82" s="14">
        <f t="shared" si="49"/>
        <v>0</v>
      </c>
      <c r="AV82" s="14" t="e">
        <f t="shared" si="50"/>
        <v>#DIV/0!</v>
      </c>
      <c r="AY82" s="14"/>
      <c r="AZ82" s="14"/>
      <c r="BA82" s="14"/>
      <c r="BB82" s="14"/>
      <c r="BC82" s="14"/>
      <c r="BD82" s="14"/>
      <c r="BE82" s="14"/>
      <c r="BF82" s="14"/>
      <c r="BG82" s="14"/>
    </row>
    <row r="83" spans="2:59" hidden="1" x14ac:dyDescent="0.25">
      <c r="B83" s="5" t="s">
        <v>49</v>
      </c>
      <c r="C83" s="5" t="s">
        <v>66</v>
      </c>
      <c r="D83" s="5" t="s">
        <v>8</v>
      </c>
      <c r="E83" s="5">
        <v>220</v>
      </c>
      <c r="F83" s="5" t="s">
        <v>52</v>
      </c>
      <c r="G83" s="12" t="s">
        <v>69</v>
      </c>
      <c r="H83" s="13">
        <v>42736</v>
      </c>
      <c r="I83" s="13">
        <v>50040</v>
      </c>
      <c r="J83" s="4" t="str">
        <f t="shared" si="30"/>
        <v>Ancoa 220</v>
      </c>
      <c r="K83" s="14">
        <f t="shared" si="31"/>
        <v>0</v>
      </c>
      <c r="L83" s="14">
        <f t="shared" si="32"/>
        <v>0</v>
      </c>
      <c r="M83" s="11">
        <f t="shared" si="33"/>
        <v>0</v>
      </c>
      <c r="N83" s="11">
        <f t="shared" si="51"/>
        <v>0</v>
      </c>
      <c r="O83" s="15">
        <f t="shared" si="35"/>
        <v>0</v>
      </c>
      <c r="P83" s="15">
        <f t="shared" si="36"/>
        <v>0</v>
      </c>
      <c r="S83" s="7"/>
      <c r="T83" s="7"/>
      <c r="U83" s="7"/>
      <c r="V83" s="7"/>
      <c r="W83" s="7"/>
      <c r="X83" s="7"/>
      <c r="Y83" s="7"/>
      <c r="Z83" s="7"/>
      <c r="AA83" s="7"/>
      <c r="AD83" s="14">
        <f>+INDEX([1]Precios!$B$9:$H$28,MATCH($J83,[1]Precios!$B$9:$B$28,0),7)</f>
        <v>5478.6370999999999</v>
      </c>
      <c r="AE83" s="14">
        <f>+INDEX([1]Precios!$B$9:$H$28,MATCH($J83,[1]Precios!$B$9:$B$28,0),6)</f>
        <v>53.088000000000001</v>
      </c>
      <c r="AF83" s="28">
        <f t="shared" si="37"/>
        <v>0</v>
      </c>
      <c r="AG83" s="28">
        <f t="shared" si="38"/>
        <v>0</v>
      </c>
      <c r="AH83" s="28">
        <f t="shared" si="39"/>
        <v>0</v>
      </c>
      <c r="AI83" s="28">
        <f t="shared" si="40"/>
        <v>0</v>
      </c>
      <c r="AJ83" s="28"/>
      <c r="AK83" s="29">
        <f t="shared" si="41"/>
        <v>0</v>
      </c>
      <c r="AL83" s="29" t="e">
        <f t="shared" si="42"/>
        <v>#DIV/0!</v>
      </c>
      <c r="AO83" s="14">
        <f t="shared" si="43"/>
        <v>-5478.6370999999999</v>
      </c>
      <c r="AP83" s="14">
        <f t="shared" si="44"/>
        <v>-53.088000000000001</v>
      </c>
      <c r="AQ83" s="14">
        <f t="shared" si="45"/>
        <v>0</v>
      </c>
      <c r="AR83" s="14">
        <f t="shared" si="46"/>
        <v>0</v>
      </c>
      <c r="AS83" s="14">
        <f t="shared" si="47"/>
        <v>0</v>
      </c>
      <c r="AT83" s="14">
        <f t="shared" si="48"/>
        <v>0</v>
      </c>
      <c r="AU83" s="14">
        <f t="shared" si="49"/>
        <v>0</v>
      </c>
      <c r="AV83" s="14" t="e">
        <f t="shared" si="50"/>
        <v>#DIV/0!</v>
      </c>
      <c r="AY83" s="14"/>
      <c r="AZ83" s="14"/>
      <c r="BA83" s="14"/>
      <c r="BB83" s="14"/>
      <c r="BC83" s="14"/>
      <c r="BD83" s="14"/>
      <c r="BE83" s="14"/>
      <c r="BF83" s="14"/>
      <c r="BG83" s="14"/>
    </row>
    <row r="84" spans="2:59" hidden="1" x14ac:dyDescent="0.25">
      <c r="B84" s="5" t="s">
        <v>49</v>
      </c>
      <c r="C84" s="5" t="s">
        <v>66</v>
      </c>
      <c r="D84" s="5" t="s">
        <v>9</v>
      </c>
      <c r="E84" s="5">
        <v>220</v>
      </c>
      <c r="F84" s="5" t="s">
        <v>52</v>
      </c>
      <c r="G84" s="12" t="s">
        <v>69</v>
      </c>
      <c r="H84" s="13">
        <v>42736</v>
      </c>
      <c r="I84" s="13">
        <v>50040</v>
      </c>
      <c r="J84" s="4" t="str">
        <f t="shared" si="30"/>
        <v>Charrua 220</v>
      </c>
      <c r="K84" s="14">
        <f t="shared" si="31"/>
        <v>0</v>
      </c>
      <c r="L84" s="14">
        <f t="shared" si="32"/>
        <v>0</v>
      </c>
      <c r="M84" s="11">
        <f t="shared" si="33"/>
        <v>0</v>
      </c>
      <c r="N84" s="11">
        <f t="shared" si="51"/>
        <v>0</v>
      </c>
      <c r="O84" s="15">
        <f t="shared" si="35"/>
        <v>0</v>
      </c>
      <c r="P84" s="15">
        <f t="shared" si="36"/>
        <v>0</v>
      </c>
      <c r="S84" s="7"/>
      <c r="T84" s="7"/>
      <c r="U84" s="7"/>
      <c r="V84" s="7"/>
      <c r="W84" s="7"/>
      <c r="X84" s="7"/>
      <c r="Y84" s="7"/>
      <c r="Z84" s="7"/>
      <c r="AA84" s="7"/>
      <c r="AD84" s="14">
        <f>+INDEX([1]Precios!$B$9:$H$28,MATCH($J84,[1]Precios!$B$9:$B$28,0),7)</f>
        <v>5282.6574000000001</v>
      </c>
      <c r="AE84" s="14">
        <f>+INDEX([1]Precios!$B$9:$H$28,MATCH($J84,[1]Precios!$B$9:$B$28,0),6)</f>
        <v>50.875999999999998</v>
      </c>
      <c r="AF84" s="28">
        <f t="shared" si="37"/>
        <v>0</v>
      </c>
      <c r="AG84" s="28">
        <f t="shared" si="38"/>
        <v>0</v>
      </c>
      <c r="AH84" s="28">
        <f t="shared" si="39"/>
        <v>0</v>
      </c>
      <c r="AI84" s="28">
        <f t="shared" si="40"/>
        <v>0</v>
      </c>
      <c r="AJ84" s="28"/>
      <c r="AK84" s="29">
        <f t="shared" si="41"/>
        <v>0</v>
      </c>
      <c r="AL84" s="29" t="e">
        <f t="shared" si="42"/>
        <v>#DIV/0!</v>
      </c>
      <c r="AO84" s="14">
        <f t="shared" si="43"/>
        <v>-5282.6574000000001</v>
      </c>
      <c r="AP84" s="14">
        <f t="shared" si="44"/>
        <v>-50.875999999999998</v>
      </c>
      <c r="AQ84" s="14">
        <f t="shared" si="45"/>
        <v>0</v>
      </c>
      <c r="AR84" s="14">
        <f t="shared" si="46"/>
        <v>0</v>
      </c>
      <c r="AS84" s="14">
        <f t="shared" si="47"/>
        <v>0</v>
      </c>
      <c r="AT84" s="14">
        <f t="shared" si="48"/>
        <v>0</v>
      </c>
      <c r="AU84" s="14">
        <f t="shared" si="49"/>
        <v>0</v>
      </c>
      <c r="AV84" s="14" t="e">
        <f t="shared" si="50"/>
        <v>#DIV/0!</v>
      </c>
      <c r="AY84" s="14"/>
      <c r="AZ84" s="14"/>
      <c r="BA84" s="14"/>
      <c r="BB84" s="14"/>
      <c r="BC84" s="14"/>
      <c r="BD84" s="14"/>
      <c r="BE84" s="14"/>
      <c r="BF84" s="14"/>
      <c r="BG84" s="14"/>
    </row>
    <row r="85" spans="2:59" hidden="1" x14ac:dyDescent="0.25">
      <c r="B85" s="5" t="s">
        <v>49</v>
      </c>
      <c r="C85" s="5" t="s">
        <v>66</v>
      </c>
      <c r="D85" s="5" t="s">
        <v>42</v>
      </c>
      <c r="E85" s="5">
        <v>220</v>
      </c>
      <c r="F85" s="5" t="s">
        <v>52</v>
      </c>
      <c r="G85" s="12" t="s">
        <v>69</v>
      </c>
      <c r="H85" s="13">
        <v>42736</v>
      </c>
      <c r="I85" s="13">
        <v>50040</v>
      </c>
      <c r="J85" s="4" t="str">
        <f t="shared" si="30"/>
        <v>Itahue 220</v>
      </c>
      <c r="K85" s="14">
        <f t="shared" si="31"/>
        <v>0</v>
      </c>
      <c r="L85" s="14">
        <f t="shared" si="32"/>
        <v>0</v>
      </c>
      <c r="M85" s="11">
        <f t="shared" si="33"/>
        <v>0</v>
      </c>
      <c r="N85" s="11">
        <f t="shared" si="51"/>
        <v>0</v>
      </c>
      <c r="O85" s="15">
        <f t="shared" si="35"/>
        <v>0</v>
      </c>
      <c r="P85" s="15">
        <f t="shared" si="36"/>
        <v>0</v>
      </c>
      <c r="S85" s="7"/>
      <c r="T85" s="7"/>
      <c r="U85" s="7"/>
      <c r="V85" s="7"/>
      <c r="W85" s="7"/>
      <c r="X85" s="7"/>
      <c r="Y85" s="7"/>
      <c r="Z85" s="7"/>
      <c r="AA85" s="7"/>
      <c r="AD85" s="14">
        <f>+INDEX([1]Precios!$B$9:$H$28,MATCH($J85,[1]Precios!$B$9:$B$28,0),7)</f>
        <v>5581.7182000000003</v>
      </c>
      <c r="AE85" s="14">
        <f>+INDEX([1]Precios!$B$9:$H$28,MATCH($J85,[1]Precios!$B$9:$B$28,0),6)</f>
        <v>53.531999999999996</v>
      </c>
      <c r="AF85" s="28">
        <f t="shared" si="37"/>
        <v>0</v>
      </c>
      <c r="AG85" s="28">
        <f t="shared" si="38"/>
        <v>0</v>
      </c>
      <c r="AH85" s="28">
        <f t="shared" si="39"/>
        <v>0</v>
      </c>
      <c r="AI85" s="28">
        <f t="shared" si="40"/>
        <v>0</v>
      </c>
      <c r="AJ85" s="28"/>
      <c r="AK85" s="29">
        <f t="shared" si="41"/>
        <v>0</v>
      </c>
      <c r="AL85" s="29" t="e">
        <f t="shared" si="42"/>
        <v>#DIV/0!</v>
      </c>
      <c r="AO85" s="14">
        <f t="shared" si="43"/>
        <v>-5581.7182000000003</v>
      </c>
      <c r="AP85" s="14">
        <f t="shared" si="44"/>
        <v>-53.531999999999996</v>
      </c>
      <c r="AQ85" s="14">
        <f t="shared" si="45"/>
        <v>0</v>
      </c>
      <c r="AR85" s="14">
        <f t="shared" si="46"/>
        <v>0</v>
      </c>
      <c r="AS85" s="14">
        <f t="shared" si="47"/>
        <v>0</v>
      </c>
      <c r="AT85" s="14">
        <f t="shared" si="48"/>
        <v>0</v>
      </c>
      <c r="AU85" s="14">
        <f t="shared" si="49"/>
        <v>0</v>
      </c>
      <c r="AV85" s="14" t="e">
        <f t="shared" si="50"/>
        <v>#DIV/0!</v>
      </c>
      <c r="AY85" s="14"/>
      <c r="AZ85" s="14"/>
      <c r="BA85" s="14"/>
      <c r="BB85" s="14"/>
      <c r="BC85" s="14"/>
      <c r="BD85" s="14"/>
      <c r="BE85" s="14"/>
      <c r="BF85" s="14"/>
      <c r="BG85" s="14"/>
    </row>
    <row r="86" spans="2:59" hidden="1" x14ac:dyDescent="0.25">
      <c r="B86" s="5" t="s">
        <v>49</v>
      </c>
      <c r="C86" s="5" t="s">
        <v>66</v>
      </c>
      <c r="D86" s="5" t="s">
        <v>8</v>
      </c>
      <c r="E86" s="5" t="s">
        <v>78</v>
      </c>
      <c r="F86" s="5" t="s">
        <v>52</v>
      </c>
      <c r="G86" s="12" t="s">
        <v>70</v>
      </c>
      <c r="H86" s="13">
        <v>42736</v>
      </c>
      <c r="I86" s="13">
        <v>50040</v>
      </c>
      <c r="J86" s="4" t="str">
        <f t="shared" si="30"/>
        <v>Ancoa 220</v>
      </c>
      <c r="K86" s="14">
        <f t="shared" si="31"/>
        <v>0</v>
      </c>
      <c r="L86" s="14">
        <f t="shared" si="32"/>
        <v>0</v>
      </c>
      <c r="M86" s="11">
        <f t="shared" si="33"/>
        <v>0</v>
      </c>
      <c r="N86" s="11">
        <f t="shared" si="51"/>
        <v>0</v>
      </c>
      <c r="O86" s="15">
        <f t="shared" si="35"/>
        <v>0</v>
      </c>
      <c r="P86" s="15">
        <f t="shared" si="36"/>
        <v>0</v>
      </c>
      <c r="S86" s="7"/>
      <c r="T86" s="7"/>
      <c r="U86" s="7"/>
      <c r="V86" s="7"/>
      <c r="W86" s="7"/>
      <c r="X86" s="7"/>
      <c r="Y86" s="7"/>
      <c r="Z86" s="7"/>
      <c r="AA86" s="7"/>
      <c r="AD86" s="14">
        <f>+INDEX([1]Precios!$B$9:$H$28,MATCH($J86,[1]Precios!$B$9:$B$28,0),7)</f>
        <v>5478.6370999999999</v>
      </c>
      <c r="AE86" s="14">
        <f>+INDEX([1]Precios!$B$9:$H$28,MATCH($J86,[1]Precios!$B$9:$B$28,0),6)</f>
        <v>53.088000000000001</v>
      </c>
      <c r="AF86" s="28">
        <f t="shared" si="37"/>
        <v>0</v>
      </c>
      <c r="AG86" s="28">
        <f t="shared" si="38"/>
        <v>0</v>
      </c>
      <c r="AH86" s="28">
        <f t="shared" si="39"/>
        <v>0</v>
      </c>
      <c r="AI86" s="28">
        <f t="shared" si="40"/>
        <v>0</v>
      </c>
      <c r="AJ86" s="28"/>
      <c r="AK86" s="29">
        <f t="shared" si="41"/>
        <v>0</v>
      </c>
      <c r="AL86" s="29" t="e">
        <f t="shared" si="42"/>
        <v>#DIV/0!</v>
      </c>
      <c r="AO86" s="14">
        <f t="shared" si="43"/>
        <v>-5478.6370999999999</v>
      </c>
      <c r="AP86" s="14">
        <f t="shared" si="44"/>
        <v>-53.088000000000001</v>
      </c>
      <c r="AQ86" s="14">
        <f t="shared" si="45"/>
        <v>0</v>
      </c>
      <c r="AR86" s="14">
        <f t="shared" si="46"/>
        <v>0</v>
      </c>
      <c r="AS86" s="14">
        <f t="shared" si="47"/>
        <v>0</v>
      </c>
      <c r="AT86" s="14">
        <f t="shared" si="48"/>
        <v>0</v>
      </c>
      <c r="AU86" s="14">
        <f t="shared" si="49"/>
        <v>0</v>
      </c>
      <c r="AV86" s="14" t="e">
        <f t="shared" si="50"/>
        <v>#DIV/0!</v>
      </c>
      <c r="AY86" s="14"/>
      <c r="AZ86" s="14"/>
      <c r="BA86" s="14"/>
      <c r="BB86" s="14"/>
      <c r="BC86" s="14"/>
      <c r="BD86" s="14"/>
      <c r="BE86" s="14"/>
      <c r="BF86" s="14"/>
      <c r="BG86" s="14"/>
    </row>
    <row r="87" spans="2:59" hidden="1" x14ac:dyDescent="0.25">
      <c r="B87" s="5" t="s">
        <v>49</v>
      </c>
      <c r="C87" s="5" t="s">
        <v>66</v>
      </c>
      <c r="D87" s="5" t="s">
        <v>9</v>
      </c>
      <c r="E87" s="5">
        <v>220</v>
      </c>
      <c r="F87" s="5" t="s">
        <v>52</v>
      </c>
      <c r="G87" s="12" t="s">
        <v>70</v>
      </c>
      <c r="H87" s="13">
        <v>42736</v>
      </c>
      <c r="I87" s="13">
        <v>50040</v>
      </c>
      <c r="J87" s="4" t="str">
        <f t="shared" si="30"/>
        <v>Charrua 220</v>
      </c>
      <c r="K87" s="14">
        <f t="shared" si="31"/>
        <v>0</v>
      </c>
      <c r="L87" s="14">
        <f t="shared" si="32"/>
        <v>0</v>
      </c>
      <c r="M87" s="11">
        <f t="shared" si="33"/>
        <v>0</v>
      </c>
      <c r="N87" s="11">
        <f t="shared" si="51"/>
        <v>0</v>
      </c>
      <c r="O87" s="15">
        <f t="shared" si="35"/>
        <v>0</v>
      </c>
      <c r="P87" s="15">
        <f t="shared" si="36"/>
        <v>0</v>
      </c>
      <c r="S87" s="7"/>
      <c r="T87" s="7"/>
      <c r="U87" s="7"/>
      <c r="V87" s="7"/>
      <c r="W87" s="7"/>
      <c r="X87" s="7"/>
      <c r="Y87" s="7"/>
      <c r="Z87" s="7"/>
      <c r="AA87" s="7"/>
      <c r="AD87" s="14">
        <f>+INDEX([1]Precios!$B$9:$H$28,MATCH($J87,[1]Precios!$B$9:$B$28,0),7)</f>
        <v>5282.6574000000001</v>
      </c>
      <c r="AE87" s="14">
        <f>+INDEX([1]Precios!$B$9:$H$28,MATCH($J87,[1]Precios!$B$9:$B$28,0),6)</f>
        <v>50.875999999999998</v>
      </c>
      <c r="AF87" s="28">
        <f t="shared" si="37"/>
        <v>0</v>
      </c>
      <c r="AG87" s="28">
        <f t="shared" si="38"/>
        <v>0</v>
      </c>
      <c r="AH87" s="28">
        <f t="shared" si="39"/>
        <v>0</v>
      </c>
      <c r="AI87" s="28">
        <f t="shared" si="40"/>
        <v>0</v>
      </c>
      <c r="AJ87" s="28"/>
      <c r="AK87" s="29">
        <f t="shared" si="41"/>
        <v>0</v>
      </c>
      <c r="AL87" s="29" t="e">
        <f t="shared" si="42"/>
        <v>#DIV/0!</v>
      </c>
      <c r="AO87" s="14">
        <f t="shared" si="43"/>
        <v>-5282.6574000000001</v>
      </c>
      <c r="AP87" s="14">
        <f t="shared" si="44"/>
        <v>-50.875999999999998</v>
      </c>
      <c r="AQ87" s="14">
        <f t="shared" si="45"/>
        <v>0</v>
      </c>
      <c r="AR87" s="14">
        <f t="shared" si="46"/>
        <v>0</v>
      </c>
      <c r="AS87" s="14">
        <f t="shared" si="47"/>
        <v>0</v>
      </c>
      <c r="AT87" s="14">
        <f t="shared" si="48"/>
        <v>0</v>
      </c>
      <c r="AU87" s="14">
        <f t="shared" si="49"/>
        <v>0</v>
      </c>
      <c r="AV87" s="14" t="e">
        <f t="shared" si="50"/>
        <v>#DIV/0!</v>
      </c>
      <c r="AY87" s="14"/>
      <c r="AZ87" s="14"/>
      <c r="BA87" s="14"/>
      <c r="BB87" s="14"/>
      <c r="BC87" s="14"/>
      <c r="BD87" s="14"/>
      <c r="BE87" s="14"/>
      <c r="BF87" s="14"/>
      <c r="BG87" s="14"/>
    </row>
    <row r="88" spans="2:59" hidden="1" x14ac:dyDescent="0.25">
      <c r="B88" s="5" t="s">
        <v>49</v>
      </c>
      <c r="C88" s="5" t="s">
        <v>66</v>
      </c>
      <c r="D88" s="5" t="s">
        <v>42</v>
      </c>
      <c r="E88" s="5">
        <v>220</v>
      </c>
      <c r="F88" s="5" t="s">
        <v>52</v>
      </c>
      <c r="G88" s="12" t="s">
        <v>70</v>
      </c>
      <c r="H88" s="13">
        <v>42736</v>
      </c>
      <c r="I88" s="13">
        <v>50040</v>
      </c>
      <c r="J88" s="4" t="str">
        <f t="shared" si="30"/>
        <v>Itahue 220</v>
      </c>
      <c r="K88" s="14">
        <f t="shared" si="31"/>
        <v>0</v>
      </c>
      <c r="L88" s="14">
        <f t="shared" si="32"/>
        <v>0</v>
      </c>
      <c r="M88" s="11">
        <f t="shared" si="33"/>
        <v>0</v>
      </c>
      <c r="N88" s="11">
        <f t="shared" si="51"/>
        <v>0</v>
      </c>
      <c r="O88" s="15">
        <f t="shared" si="35"/>
        <v>0</v>
      </c>
      <c r="P88" s="15">
        <f t="shared" si="36"/>
        <v>0</v>
      </c>
      <c r="S88" s="7"/>
      <c r="T88" s="7"/>
      <c r="U88" s="7"/>
      <c r="V88" s="7"/>
      <c r="W88" s="7"/>
      <c r="X88" s="7"/>
      <c r="Y88" s="7"/>
      <c r="Z88" s="7"/>
      <c r="AA88" s="7"/>
      <c r="AD88" s="14">
        <f>+INDEX([1]Precios!$B$9:$H$28,MATCH($J88,[1]Precios!$B$9:$B$28,0),7)</f>
        <v>5581.7182000000003</v>
      </c>
      <c r="AE88" s="14">
        <f>+INDEX([1]Precios!$B$9:$H$28,MATCH($J88,[1]Precios!$B$9:$B$28,0),6)</f>
        <v>53.531999999999996</v>
      </c>
      <c r="AF88" s="28">
        <f t="shared" si="37"/>
        <v>0</v>
      </c>
      <c r="AG88" s="28">
        <f t="shared" si="38"/>
        <v>0</v>
      </c>
      <c r="AH88" s="28">
        <f t="shared" si="39"/>
        <v>0</v>
      </c>
      <c r="AI88" s="28">
        <f t="shared" si="40"/>
        <v>0</v>
      </c>
      <c r="AJ88" s="28"/>
      <c r="AK88" s="29">
        <f t="shared" si="41"/>
        <v>0</v>
      </c>
      <c r="AL88" s="29" t="e">
        <f t="shared" si="42"/>
        <v>#DIV/0!</v>
      </c>
      <c r="AO88" s="14">
        <f t="shared" si="43"/>
        <v>-5581.7182000000003</v>
      </c>
      <c r="AP88" s="14">
        <f t="shared" si="44"/>
        <v>-53.531999999999996</v>
      </c>
      <c r="AQ88" s="14">
        <f t="shared" si="45"/>
        <v>0</v>
      </c>
      <c r="AR88" s="14">
        <f t="shared" si="46"/>
        <v>0</v>
      </c>
      <c r="AS88" s="14">
        <f t="shared" si="47"/>
        <v>0</v>
      </c>
      <c r="AT88" s="14">
        <f t="shared" si="48"/>
        <v>0</v>
      </c>
      <c r="AU88" s="14">
        <f t="shared" si="49"/>
        <v>0</v>
      </c>
      <c r="AV88" s="14" t="e">
        <f t="shared" si="50"/>
        <v>#DIV/0!</v>
      </c>
      <c r="AY88" s="14"/>
      <c r="AZ88" s="14"/>
      <c r="BA88" s="14"/>
      <c r="BB88" s="14"/>
      <c r="BC88" s="14"/>
      <c r="BD88" s="14"/>
      <c r="BE88" s="14"/>
      <c r="BF88" s="14"/>
      <c r="BG88" s="14"/>
    </row>
    <row r="89" spans="2:59" hidden="1" x14ac:dyDescent="0.25">
      <c r="B89" s="5" t="s">
        <v>49</v>
      </c>
      <c r="C89" s="5" t="s">
        <v>67</v>
      </c>
      <c r="D89" s="5" t="s">
        <v>8</v>
      </c>
      <c r="E89" s="5">
        <v>220</v>
      </c>
      <c r="F89" s="5" t="s">
        <v>52</v>
      </c>
      <c r="G89" s="12" t="s">
        <v>68</v>
      </c>
      <c r="H89" s="13">
        <v>42736</v>
      </c>
      <c r="I89" s="13">
        <v>50040</v>
      </c>
      <c r="J89" s="4" t="str">
        <f t="shared" si="30"/>
        <v>Ancoa 220</v>
      </c>
      <c r="K89" s="14">
        <f t="shared" si="31"/>
        <v>0</v>
      </c>
      <c r="L89" s="14">
        <f t="shared" si="32"/>
        <v>0</v>
      </c>
      <c r="M89" s="11">
        <f t="shared" si="33"/>
        <v>0</v>
      </c>
      <c r="N89" s="11">
        <f t="shared" si="51"/>
        <v>0</v>
      </c>
      <c r="O89" s="15">
        <f t="shared" si="35"/>
        <v>0</v>
      </c>
      <c r="P89" s="15">
        <f t="shared" si="36"/>
        <v>0</v>
      </c>
      <c r="S89" s="7"/>
      <c r="T89" s="7"/>
      <c r="U89" s="7"/>
      <c r="V89" s="7"/>
      <c r="W89" s="7"/>
      <c r="X89" s="7"/>
      <c r="Y89" s="7"/>
      <c r="Z89" s="7"/>
      <c r="AA89" s="7"/>
      <c r="AD89" s="14">
        <f>+INDEX([1]Precios!$B$9:$H$28,MATCH($J89,[1]Precios!$B$9:$B$28,0),7)</f>
        <v>5478.6370999999999</v>
      </c>
      <c r="AE89" s="14">
        <f>+INDEX([1]Precios!$B$9:$H$28,MATCH($J89,[1]Precios!$B$9:$B$28,0),6)</f>
        <v>53.088000000000001</v>
      </c>
      <c r="AF89" s="28">
        <f t="shared" si="37"/>
        <v>0</v>
      </c>
      <c r="AG89" s="28">
        <f t="shared" si="38"/>
        <v>0</v>
      </c>
      <c r="AH89" s="28">
        <f t="shared" si="39"/>
        <v>0</v>
      </c>
      <c r="AI89" s="28">
        <f t="shared" si="40"/>
        <v>0</v>
      </c>
      <c r="AJ89" s="28"/>
      <c r="AK89" s="29">
        <f t="shared" si="41"/>
        <v>0</v>
      </c>
      <c r="AL89" s="29" t="e">
        <f t="shared" si="42"/>
        <v>#DIV/0!</v>
      </c>
      <c r="AO89" s="14">
        <f t="shared" si="43"/>
        <v>-5478.6370999999999</v>
      </c>
      <c r="AP89" s="14">
        <f t="shared" si="44"/>
        <v>-53.088000000000001</v>
      </c>
      <c r="AQ89" s="14">
        <f t="shared" si="45"/>
        <v>0</v>
      </c>
      <c r="AR89" s="14">
        <f t="shared" si="46"/>
        <v>0</v>
      </c>
      <c r="AS89" s="14">
        <f t="shared" si="47"/>
        <v>0</v>
      </c>
      <c r="AT89" s="14">
        <f t="shared" si="48"/>
        <v>0</v>
      </c>
      <c r="AU89" s="14">
        <f t="shared" si="49"/>
        <v>0</v>
      </c>
      <c r="AV89" s="14" t="e">
        <f t="shared" si="50"/>
        <v>#DIV/0!</v>
      </c>
      <c r="AY89" s="14"/>
      <c r="AZ89" s="14"/>
      <c r="BA89" s="14"/>
      <c r="BB89" s="14"/>
      <c r="BC89" s="14"/>
      <c r="BD89" s="14"/>
      <c r="BE89" s="14"/>
      <c r="BF89" s="14"/>
      <c r="BG89" s="14"/>
    </row>
    <row r="90" spans="2:59" hidden="1" x14ac:dyDescent="0.25">
      <c r="B90" s="5" t="s">
        <v>49</v>
      </c>
      <c r="C90" s="5" t="s">
        <v>67</v>
      </c>
      <c r="D90" s="5" t="s">
        <v>9</v>
      </c>
      <c r="E90" s="5">
        <v>220</v>
      </c>
      <c r="F90" s="5" t="s">
        <v>52</v>
      </c>
      <c r="G90" s="12" t="s">
        <v>68</v>
      </c>
      <c r="H90" s="13">
        <v>42736</v>
      </c>
      <c r="I90" s="13">
        <v>50040</v>
      </c>
      <c r="J90" s="4" t="str">
        <f t="shared" si="30"/>
        <v>Charrua 220</v>
      </c>
      <c r="K90" s="14">
        <f t="shared" si="31"/>
        <v>0</v>
      </c>
      <c r="L90" s="14">
        <f t="shared" si="32"/>
        <v>0</v>
      </c>
      <c r="M90" s="11">
        <f t="shared" si="33"/>
        <v>0</v>
      </c>
      <c r="N90" s="11">
        <f t="shared" si="51"/>
        <v>0</v>
      </c>
      <c r="O90" s="15">
        <f t="shared" si="35"/>
        <v>0</v>
      </c>
      <c r="P90" s="15">
        <f t="shared" si="36"/>
        <v>0</v>
      </c>
      <c r="S90" s="7"/>
      <c r="T90" s="7"/>
      <c r="U90" s="7"/>
      <c r="V90" s="7"/>
      <c r="W90" s="7"/>
      <c r="X90" s="7"/>
      <c r="Y90" s="7"/>
      <c r="Z90" s="7"/>
      <c r="AA90" s="7"/>
      <c r="AD90" s="14">
        <f>+INDEX([1]Precios!$B$9:$H$28,MATCH($J90,[1]Precios!$B$9:$B$28,0),7)</f>
        <v>5282.6574000000001</v>
      </c>
      <c r="AE90" s="14">
        <f>+INDEX([1]Precios!$B$9:$H$28,MATCH($J90,[1]Precios!$B$9:$B$28,0),6)</f>
        <v>50.875999999999998</v>
      </c>
      <c r="AF90" s="28">
        <f t="shared" si="37"/>
        <v>0</v>
      </c>
      <c r="AG90" s="28">
        <f t="shared" si="38"/>
        <v>0</v>
      </c>
      <c r="AH90" s="28">
        <f t="shared" si="39"/>
        <v>0</v>
      </c>
      <c r="AI90" s="28">
        <f t="shared" si="40"/>
        <v>0</v>
      </c>
      <c r="AJ90" s="28"/>
      <c r="AK90" s="29">
        <f t="shared" si="41"/>
        <v>0</v>
      </c>
      <c r="AL90" s="29" t="e">
        <f t="shared" si="42"/>
        <v>#DIV/0!</v>
      </c>
      <c r="AO90" s="14">
        <f t="shared" si="43"/>
        <v>-5282.6574000000001</v>
      </c>
      <c r="AP90" s="14">
        <f t="shared" si="44"/>
        <v>-50.875999999999998</v>
      </c>
      <c r="AQ90" s="14">
        <f t="shared" si="45"/>
        <v>0</v>
      </c>
      <c r="AR90" s="14">
        <f t="shared" si="46"/>
        <v>0</v>
      </c>
      <c r="AS90" s="14">
        <f t="shared" si="47"/>
        <v>0</v>
      </c>
      <c r="AT90" s="14">
        <f t="shared" si="48"/>
        <v>0</v>
      </c>
      <c r="AU90" s="14">
        <f t="shared" si="49"/>
        <v>0</v>
      </c>
      <c r="AV90" s="14" t="e">
        <f t="shared" si="50"/>
        <v>#DIV/0!</v>
      </c>
      <c r="AY90" s="14"/>
      <c r="AZ90" s="14"/>
      <c r="BA90" s="14"/>
      <c r="BB90" s="14"/>
      <c r="BC90" s="14"/>
      <c r="BD90" s="14"/>
      <c r="BE90" s="14"/>
      <c r="BF90" s="14"/>
      <c r="BG90" s="14"/>
    </row>
    <row r="91" spans="2:59" hidden="1" x14ac:dyDescent="0.25">
      <c r="B91" s="5" t="s">
        <v>49</v>
      </c>
      <c r="C91" s="5" t="s">
        <v>67</v>
      </c>
      <c r="D91" s="5" t="s">
        <v>42</v>
      </c>
      <c r="E91" s="5">
        <v>220</v>
      </c>
      <c r="F91" s="5" t="s">
        <v>52</v>
      </c>
      <c r="G91" s="12" t="s">
        <v>68</v>
      </c>
      <c r="H91" s="13">
        <v>42736</v>
      </c>
      <c r="I91" s="13">
        <v>50040</v>
      </c>
      <c r="J91" s="4" t="str">
        <f t="shared" si="30"/>
        <v>Itahue 220</v>
      </c>
      <c r="K91" s="14">
        <f t="shared" si="31"/>
        <v>0</v>
      </c>
      <c r="L91" s="14">
        <f t="shared" si="32"/>
        <v>0</v>
      </c>
      <c r="M91" s="11">
        <f t="shared" si="33"/>
        <v>0</v>
      </c>
      <c r="N91" s="11">
        <f t="shared" si="51"/>
        <v>0</v>
      </c>
      <c r="O91" s="15">
        <f t="shared" si="35"/>
        <v>0</v>
      </c>
      <c r="P91" s="15">
        <f t="shared" si="36"/>
        <v>0</v>
      </c>
      <c r="S91" s="7"/>
      <c r="T91" s="7"/>
      <c r="U91" s="7"/>
      <c r="V91" s="7"/>
      <c r="W91" s="7"/>
      <c r="X91" s="7"/>
      <c r="Y91" s="7"/>
      <c r="Z91" s="7"/>
      <c r="AA91" s="7"/>
      <c r="AD91" s="14">
        <f>+INDEX([1]Precios!$B$9:$H$28,MATCH($J91,[1]Precios!$B$9:$B$28,0),7)</f>
        <v>5581.7182000000003</v>
      </c>
      <c r="AE91" s="14">
        <f>+INDEX([1]Precios!$B$9:$H$28,MATCH($J91,[1]Precios!$B$9:$B$28,0),6)</f>
        <v>53.531999999999996</v>
      </c>
      <c r="AF91" s="28">
        <f t="shared" si="37"/>
        <v>0</v>
      </c>
      <c r="AG91" s="28">
        <f t="shared" si="38"/>
        <v>0</v>
      </c>
      <c r="AH91" s="28">
        <f t="shared" si="39"/>
        <v>0</v>
      </c>
      <c r="AI91" s="28">
        <f t="shared" si="40"/>
        <v>0</v>
      </c>
      <c r="AJ91" s="28"/>
      <c r="AK91" s="29">
        <f t="shared" si="41"/>
        <v>0</v>
      </c>
      <c r="AL91" s="29" t="e">
        <f t="shared" si="42"/>
        <v>#DIV/0!</v>
      </c>
      <c r="AO91" s="14">
        <f t="shared" si="43"/>
        <v>-5581.7182000000003</v>
      </c>
      <c r="AP91" s="14">
        <f t="shared" si="44"/>
        <v>-53.531999999999996</v>
      </c>
      <c r="AQ91" s="14">
        <f t="shared" si="45"/>
        <v>0</v>
      </c>
      <c r="AR91" s="14">
        <f t="shared" si="46"/>
        <v>0</v>
      </c>
      <c r="AS91" s="14">
        <f t="shared" si="47"/>
        <v>0</v>
      </c>
      <c r="AT91" s="14">
        <f t="shared" si="48"/>
        <v>0</v>
      </c>
      <c r="AU91" s="14">
        <f t="shared" si="49"/>
        <v>0</v>
      </c>
      <c r="AV91" s="14" t="e">
        <f t="shared" si="50"/>
        <v>#DIV/0!</v>
      </c>
      <c r="AY91" s="14"/>
      <c r="AZ91" s="14"/>
      <c r="BA91" s="14"/>
      <c r="BB91" s="14"/>
      <c r="BC91" s="14"/>
      <c r="BD91" s="14"/>
      <c r="BE91" s="14"/>
      <c r="BF91" s="14"/>
      <c r="BG91" s="14"/>
    </row>
    <row r="92" spans="2:59" hidden="1" x14ac:dyDescent="0.25">
      <c r="B92" s="5" t="s">
        <v>49</v>
      </c>
      <c r="C92" s="5" t="s">
        <v>67</v>
      </c>
      <c r="D92" s="5" t="s">
        <v>8</v>
      </c>
      <c r="E92" s="5">
        <v>220</v>
      </c>
      <c r="F92" s="5" t="s">
        <v>52</v>
      </c>
      <c r="G92" s="12" t="s">
        <v>69</v>
      </c>
      <c r="H92" s="13">
        <v>42736</v>
      </c>
      <c r="I92" s="13">
        <v>50040</v>
      </c>
      <c r="J92" s="4" t="str">
        <f t="shared" si="30"/>
        <v>Ancoa 220</v>
      </c>
      <c r="K92" s="14">
        <f t="shared" si="31"/>
        <v>0</v>
      </c>
      <c r="L92" s="14">
        <f t="shared" si="32"/>
        <v>0</v>
      </c>
      <c r="M92" s="11">
        <f t="shared" si="33"/>
        <v>0</v>
      </c>
      <c r="N92" s="11">
        <f t="shared" si="51"/>
        <v>0</v>
      </c>
      <c r="O92" s="15">
        <f t="shared" si="35"/>
        <v>0</v>
      </c>
      <c r="P92" s="15">
        <f t="shared" si="36"/>
        <v>0</v>
      </c>
      <c r="S92" s="7"/>
      <c r="T92" s="7"/>
      <c r="U92" s="7"/>
      <c r="V92" s="7"/>
      <c r="W92" s="7"/>
      <c r="X92" s="7"/>
      <c r="Y92" s="7"/>
      <c r="Z92" s="7"/>
      <c r="AA92" s="7"/>
      <c r="AD92" s="14">
        <f>+INDEX([1]Precios!$B$9:$H$28,MATCH($J92,[1]Precios!$B$9:$B$28,0),7)</f>
        <v>5478.6370999999999</v>
      </c>
      <c r="AE92" s="14">
        <f>+INDEX([1]Precios!$B$9:$H$28,MATCH($J92,[1]Precios!$B$9:$B$28,0),6)</f>
        <v>53.088000000000001</v>
      </c>
      <c r="AF92" s="28">
        <f t="shared" si="37"/>
        <v>0</v>
      </c>
      <c r="AG92" s="28">
        <f t="shared" si="38"/>
        <v>0</v>
      </c>
      <c r="AH92" s="28">
        <f t="shared" si="39"/>
        <v>0</v>
      </c>
      <c r="AI92" s="28">
        <f t="shared" si="40"/>
        <v>0</v>
      </c>
      <c r="AJ92" s="28"/>
      <c r="AK92" s="29">
        <f t="shared" si="41"/>
        <v>0</v>
      </c>
      <c r="AL92" s="29" t="e">
        <f t="shared" si="42"/>
        <v>#DIV/0!</v>
      </c>
      <c r="AO92" s="14">
        <f t="shared" si="43"/>
        <v>-5478.6370999999999</v>
      </c>
      <c r="AP92" s="14">
        <f t="shared" si="44"/>
        <v>-53.088000000000001</v>
      </c>
      <c r="AQ92" s="14">
        <f t="shared" si="45"/>
        <v>0</v>
      </c>
      <c r="AR92" s="14">
        <f t="shared" si="46"/>
        <v>0</v>
      </c>
      <c r="AS92" s="14">
        <f t="shared" si="47"/>
        <v>0</v>
      </c>
      <c r="AT92" s="14">
        <f t="shared" si="48"/>
        <v>0</v>
      </c>
      <c r="AU92" s="14">
        <f t="shared" si="49"/>
        <v>0</v>
      </c>
      <c r="AV92" s="14" t="e">
        <f t="shared" si="50"/>
        <v>#DIV/0!</v>
      </c>
      <c r="AY92" s="14"/>
      <c r="AZ92" s="14"/>
      <c r="BA92" s="14"/>
      <c r="BB92" s="14"/>
      <c r="BC92" s="14"/>
      <c r="BD92" s="14"/>
      <c r="BE92" s="14"/>
      <c r="BF92" s="14"/>
      <c r="BG92" s="14"/>
    </row>
    <row r="93" spans="2:59" hidden="1" x14ac:dyDescent="0.25">
      <c r="B93" s="5" t="s">
        <v>49</v>
      </c>
      <c r="C93" s="5" t="s">
        <v>67</v>
      </c>
      <c r="D93" s="5" t="s">
        <v>9</v>
      </c>
      <c r="E93" s="5">
        <v>220</v>
      </c>
      <c r="F93" s="5" t="s">
        <v>52</v>
      </c>
      <c r="G93" s="12" t="s">
        <v>69</v>
      </c>
      <c r="H93" s="13">
        <v>42736</v>
      </c>
      <c r="I93" s="13">
        <v>50040</v>
      </c>
      <c r="J93" s="4" t="str">
        <f t="shared" si="30"/>
        <v>Charrua 220</v>
      </c>
      <c r="K93" s="14">
        <f t="shared" si="31"/>
        <v>0</v>
      </c>
      <c r="L93" s="14">
        <f t="shared" si="32"/>
        <v>0</v>
      </c>
      <c r="M93" s="11">
        <f t="shared" si="33"/>
        <v>0</v>
      </c>
      <c r="N93" s="11">
        <f t="shared" si="51"/>
        <v>0</v>
      </c>
      <c r="O93" s="15">
        <f t="shared" si="35"/>
        <v>0</v>
      </c>
      <c r="P93" s="15">
        <f t="shared" si="36"/>
        <v>0</v>
      </c>
      <c r="S93" s="7"/>
      <c r="T93" s="7"/>
      <c r="U93" s="7"/>
      <c r="V93" s="7"/>
      <c r="W93" s="7"/>
      <c r="X93" s="7"/>
      <c r="Y93" s="7"/>
      <c r="Z93" s="7"/>
      <c r="AA93" s="7"/>
      <c r="AD93" s="14">
        <f>+INDEX([1]Precios!$B$9:$H$28,MATCH($J93,[1]Precios!$B$9:$B$28,0),7)</f>
        <v>5282.6574000000001</v>
      </c>
      <c r="AE93" s="14">
        <f>+INDEX([1]Precios!$B$9:$H$28,MATCH($J93,[1]Precios!$B$9:$B$28,0),6)</f>
        <v>50.875999999999998</v>
      </c>
      <c r="AF93" s="28">
        <f t="shared" si="37"/>
        <v>0</v>
      </c>
      <c r="AG93" s="28">
        <f t="shared" si="38"/>
        <v>0</v>
      </c>
      <c r="AH93" s="28">
        <f t="shared" si="39"/>
        <v>0</v>
      </c>
      <c r="AI93" s="28">
        <f t="shared" si="40"/>
        <v>0</v>
      </c>
      <c r="AJ93" s="28"/>
      <c r="AK93" s="29">
        <f t="shared" si="41"/>
        <v>0</v>
      </c>
      <c r="AL93" s="29" t="e">
        <f t="shared" si="42"/>
        <v>#DIV/0!</v>
      </c>
      <c r="AO93" s="14">
        <f t="shared" si="43"/>
        <v>-5282.6574000000001</v>
      </c>
      <c r="AP93" s="14">
        <f t="shared" si="44"/>
        <v>-50.875999999999998</v>
      </c>
      <c r="AQ93" s="14">
        <f t="shared" si="45"/>
        <v>0</v>
      </c>
      <c r="AR93" s="14">
        <f t="shared" si="46"/>
        <v>0</v>
      </c>
      <c r="AS93" s="14">
        <f t="shared" si="47"/>
        <v>0</v>
      </c>
      <c r="AT93" s="14">
        <f t="shared" si="48"/>
        <v>0</v>
      </c>
      <c r="AU93" s="14">
        <f t="shared" si="49"/>
        <v>0</v>
      </c>
      <c r="AV93" s="14" t="e">
        <f t="shared" si="50"/>
        <v>#DIV/0!</v>
      </c>
      <c r="AY93" s="14"/>
      <c r="AZ93" s="14"/>
      <c r="BA93" s="14"/>
      <c r="BB93" s="14"/>
      <c r="BC93" s="14"/>
      <c r="BD93" s="14"/>
      <c r="BE93" s="14"/>
      <c r="BF93" s="14"/>
      <c r="BG93" s="14"/>
    </row>
    <row r="94" spans="2:59" hidden="1" x14ac:dyDescent="0.25">
      <c r="B94" s="5" t="s">
        <v>49</v>
      </c>
      <c r="C94" s="5" t="s">
        <v>67</v>
      </c>
      <c r="D94" s="5" t="s">
        <v>42</v>
      </c>
      <c r="E94" s="5">
        <v>220</v>
      </c>
      <c r="F94" s="5" t="s">
        <v>52</v>
      </c>
      <c r="G94" s="12" t="s">
        <v>69</v>
      </c>
      <c r="H94" s="13">
        <v>42736</v>
      </c>
      <c r="I94" s="13">
        <v>50040</v>
      </c>
      <c r="J94" s="4" t="str">
        <f t="shared" si="30"/>
        <v>Itahue 220</v>
      </c>
      <c r="K94" s="14">
        <f t="shared" si="31"/>
        <v>0</v>
      </c>
      <c r="L94" s="14">
        <f t="shared" si="32"/>
        <v>0</v>
      </c>
      <c r="M94" s="11">
        <f t="shared" si="33"/>
        <v>0</v>
      </c>
      <c r="N94" s="11">
        <f t="shared" si="51"/>
        <v>0</v>
      </c>
      <c r="O94" s="15">
        <f t="shared" si="35"/>
        <v>0</v>
      </c>
      <c r="P94" s="15">
        <f t="shared" si="36"/>
        <v>0</v>
      </c>
      <c r="S94" s="7"/>
      <c r="T94" s="7"/>
      <c r="U94" s="7"/>
      <c r="V94" s="7"/>
      <c r="W94" s="7"/>
      <c r="X94" s="7"/>
      <c r="Y94" s="7"/>
      <c r="Z94" s="7"/>
      <c r="AA94" s="7"/>
      <c r="AD94" s="14">
        <f>+INDEX([1]Precios!$B$9:$H$28,MATCH($J94,[1]Precios!$B$9:$B$28,0),7)</f>
        <v>5581.7182000000003</v>
      </c>
      <c r="AE94" s="14">
        <f>+INDEX([1]Precios!$B$9:$H$28,MATCH($J94,[1]Precios!$B$9:$B$28,0),6)</f>
        <v>53.531999999999996</v>
      </c>
      <c r="AF94" s="28">
        <f t="shared" si="37"/>
        <v>0</v>
      </c>
      <c r="AG94" s="28">
        <f t="shared" si="38"/>
        <v>0</v>
      </c>
      <c r="AH94" s="28">
        <f t="shared" si="39"/>
        <v>0</v>
      </c>
      <c r="AI94" s="28">
        <f t="shared" si="40"/>
        <v>0</v>
      </c>
      <c r="AJ94" s="28"/>
      <c r="AK94" s="29">
        <f t="shared" si="41"/>
        <v>0</v>
      </c>
      <c r="AL94" s="29" t="e">
        <f t="shared" si="42"/>
        <v>#DIV/0!</v>
      </c>
      <c r="AO94" s="14">
        <f t="shared" si="43"/>
        <v>-5581.7182000000003</v>
      </c>
      <c r="AP94" s="14">
        <f t="shared" si="44"/>
        <v>-53.531999999999996</v>
      </c>
      <c r="AQ94" s="14">
        <f t="shared" si="45"/>
        <v>0</v>
      </c>
      <c r="AR94" s="14">
        <f t="shared" si="46"/>
        <v>0</v>
      </c>
      <c r="AS94" s="14">
        <f t="shared" si="47"/>
        <v>0</v>
      </c>
      <c r="AT94" s="14">
        <f t="shared" si="48"/>
        <v>0</v>
      </c>
      <c r="AU94" s="14">
        <f t="shared" si="49"/>
        <v>0</v>
      </c>
      <c r="AV94" s="14" t="e">
        <f t="shared" si="50"/>
        <v>#DIV/0!</v>
      </c>
      <c r="AY94" s="14"/>
      <c r="AZ94" s="14"/>
      <c r="BA94" s="14"/>
      <c r="BB94" s="14"/>
      <c r="BC94" s="14"/>
      <c r="BD94" s="14"/>
      <c r="BE94" s="14"/>
      <c r="BF94" s="14"/>
      <c r="BG94" s="14"/>
    </row>
    <row r="95" spans="2:59" hidden="1" x14ac:dyDescent="0.25">
      <c r="B95" s="5" t="s">
        <v>49</v>
      </c>
      <c r="C95" s="5" t="s">
        <v>67</v>
      </c>
      <c r="D95" s="5" t="s">
        <v>8</v>
      </c>
      <c r="E95" s="5">
        <v>220</v>
      </c>
      <c r="F95" s="5" t="s">
        <v>52</v>
      </c>
      <c r="G95" s="12" t="s">
        <v>70</v>
      </c>
      <c r="H95" s="13">
        <v>42736</v>
      </c>
      <c r="I95" s="13">
        <v>50040</v>
      </c>
      <c r="J95" s="4" t="str">
        <f t="shared" si="30"/>
        <v>Ancoa 220</v>
      </c>
      <c r="K95" s="14">
        <f t="shared" si="31"/>
        <v>0</v>
      </c>
      <c r="L95" s="14">
        <f t="shared" si="32"/>
        <v>0</v>
      </c>
      <c r="M95" s="11">
        <f t="shared" si="33"/>
        <v>0</v>
      </c>
      <c r="N95" s="11">
        <f t="shared" si="51"/>
        <v>0</v>
      </c>
      <c r="O95" s="15">
        <f t="shared" si="35"/>
        <v>0</v>
      </c>
      <c r="P95" s="15">
        <f t="shared" si="36"/>
        <v>0</v>
      </c>
      <c r="S95" s="7"/>
      <c r="T95" s="7"/>
      <c r="U95" s="7"/>
      <c r="V95" s="7"/>
      <c r="W95" s="7"/>
      <c r="X95" s="7"/>
      <c r="Y95" s="7"/>
      <c r="Z95" s="7"/>
      <c r="AA95" s="7"/>
      <c r="AD95" s="14">
        <f>+INDEX([1]Precios!$B$9:$H$28,MATCH($J95,[1]Precios!$B$9:$B$28,0),7)</f>
        <v>5478.6370999999999</v>
      </c>
      <c r="AE95" s="14">
        <f>+INDEX([1]Precios!$B$9:$H$28,MATCH($J95,[1]Precios!$B$9:$B$28,0),6)</f>
        <v>53.088000000000001</v>
      </c>
      <c r="AF95" s="28">
        <f t="shared" si="37"/>
        <v>0</v>
      </c>
      <c r="AG95" s="28">
        <f t="shared" si="38"/>
        <v>0</v>
      </c>
      <c r="AH95" s="28">
        <f t="shared" si="39"/>
        <v>0</v>
      </c>
      <c r="AI95" s="28">
        <f t="shared" si="40"/>
        <v>0</v>
      </c>
      <c r="AJ95" s="28"/>
      <c r="AK95" s="29">
        <f t="shared" si="41"/>
        <v>0</v>
      </c>
      <c r="AL95" s="29" t="e">
        <f t="shared" si="42"/>
        <v>#DIV/0!</v>
      </c>
      <c r="AO95" s="14">
        <f t="shared" si="43"/>
        <v>-5478.6370999999999</v>
      </c>
      <c r="AP95" s="14">
        <f t="shared" si="44"/>
        <v>-53.088000000000001</v>
      </c>
      <c r="AQ95" s="14">
        <f t="shared" si="45"/>
        <v>0</v>
      </c>
      <c r="AR95" s="14">
        <f t="shared" si="46"/>
        <v>0</v>
      </c>
      <c r="AS95" s="14">
        <f t="shared" si="47"/>
        <v>0</v>
      </c>
      <c r="AT95" s="14">
        <f t="shared" si="48"/>
        <v>0</v>
      </c>
      <c r="AU95" s="14">
        <f t="shared" si="49"/>
        <v>0</v>
      </c>
      <c r="AV95" s="14" t="e">
        <f t="shared" si="50"/>
        <v>#DIV/0!</v>
      </c>
      <c r="AY95" s="14"/>
      <c r="AZ95" s="14"/>
      <c r="BA95" s="14"/>
      <c r="BB95" s="14"/>
      <c r="BC95" s="14"/>
      <c r="BD95" s="14"/>
      <c r="BE95" s="14"/>
      <c r="BF95" s="14"/>
      <c r="BG95" s="14"/>
    </row>
    <row r="96" spans="2:59" hidden="1" x14ac:dyDescent="0.25">
      <c r="B96" s="5" t="s">
        <v>49</v>
      </c>
      <c r="C96" s="5" t="s">
        <v>67</v>
      </c>
      <c r="D96" s="5" t="s">
        <v>9</v>
      </c>
      <c r="E96" s="5">
        <v>220</v>
      </c>
      <c r="F96" s="5" t="s">
        <v>52</v>
      </c>
      <c r="G96" s="12" t="s">
        <v>70</v>
      </c>
      <c r="H96" s="13">
        <v>42736</v>
      </c>
      <c r="I96" s="13">
        <v>50040</v>
      </c>
      <c r="J96" s="4" t="str">
        <f t="shared" si="30"/>
        <v>Charrua 220</v>
      </c>
      <c r="K96" s="14">
        <f t="shared" ref="K96:K124" si="52">+S96</f>
        <v>0</v>
      </c>
      <c r="L96" s="14">
        <f t="shared" ref="L96:L124" si="53">+T96</f>
        <v>0</v>
      </c>
      <c r="M96" s="11">
        <f t="shared" ref="M96:M124" si="54">+U96</f>
        <v>0</v>
      </c>
      <c r="N96" s="11">
        <f t="shared" ref="N96:N124" si="55">+V96</f>
        <v>0</v>
      </c>
      <c r="O96" s="15">
        <f t="shared" ref="O96:O124" si="56">+Z96</f>
        <v>0</v>
      </c>
      <c r="P96" s="15">
        <f t="shared" ref="P96:P124" si="57">+AA96</f>
        <v>0</v>
      </c>
      <c r="S96" s="7"/>
      <c r="T96" s="7"/>
      <c r="U96" s="7"/>
      <c r="V96" s="7"/>
      <c r="W96" s="7"/>
      <c r="X96" s="7"/>
      <c r="Y96" s="7"/>
      <c r="Z96" s="7"/>
      <c r="AA96" s="7"/>
      <c r="AD96" s="14">
        <f>+INDEX([1]Precios!$B$9:$H$28,MATCH($J96,[1]Precios!$B$9:$B$28,0),7)</f>
        <v>5282.6574000000001</v>
      </c>
      <c r="AE96" s="14">
        <f>+INDEX([1]Precios!$B$9:$H$28,MATCH($J96,[1]Precios!$B$9:$B$28,0),6)</f>
        <v>50.875999999999998</v>
      </c>
      <c r="AF96" s="28">
        <f t="shared" si="37"/>
        <v>0</v>
      </c>
      <c r="AG96" s="28">
        <f t="shared" si="38"/>
        <v>0</v>
      </c>
      <c r="AH96" s="28">
        <f t="shared" si="39"/>
        <v>0</v>
      </c>
      <c r="AI96" s="28">
        <f t="shared" si="40"/>
        <v>0</v>
      </c>
      <c r="AJ96" s="28"/>
      <c r="AK96" s="29">
        <f t="shared" si="41"/>
        <v>0</v>
      </c>
      <c r="AL96" s="29" t="e">
        <f t="shared" si="42"/>
        <v>#DIV/0!</v>
      </c>
      <c r="AO96" s="14">
        <f t="shared" si="43"/>
        <v>-5282.6574000000001</v>
      </c>
      <c r="AP96" s="14">
        <f t="shared" si="44"/>
        <v>-50.875999999999998</v>
      </c>
      <c r="AQ96" s="14">
        <f t="shared" si="45"/>
        <v>0</v>
      </c>
      <c r="AR96" s="14">
        <f t="shared" si="46"/>
        <v>0</v>
      </c>
      <c r="AS96" s="14">
        <f t="shared" si="47"/>
        <v>0</v>
      </c>
      <c r="AT96" s="14">
        <f t="shared" si="48"/>
        <v>0</v>
      </c>
      <c r="AU96" s="14">
        <f t="shared" si="49"/>
        <v>0</v>
      </c>
      <c r="AV96" s="14" t="e">
        <f t="shared" si="50"/>
        <v>#DIV/0!</v>
      </c>
      <c r="AY96" s="14"/>
      <c r="AZ96" s="14"/>
      <c r="BA96" s="14"/>
      <c r="BB96" s="14"/>
      <c r="BC96" s="14"/>
      <c r="BD96" s="14"/>
      <c r="BE96" s="14"/>
      <c r="BF96" s="14"/>
      <c r="BG96" s="14"/>
    </row>
    <row r="97" spans="2:59" hidden="1" x14ac:dyDescent="0.25">
      <c r="B97" s="5" t="s">
        <v>49</v>
      </c>
      <c r="C97" s="5" t="s">
        <v>67</v>
      </c>
      <c r="D97" s="5" t="s">
        <v>42</v>
      </c>
      <c r="E97" s="5">
        <v>220</v>
      </c>
      <c r="F97" s="5" t="s">
        <v>52</v>
      </c>
      <c r="G97" s="12" t="s">
        <v>70</v>
      </c>
      <c r="H97" s="13">
        <v>42736</v>
      </c>
      <c r="I97" s="13">
        <v>50040</v>
      </c>
      <c r="J97" s="4" t="str">
        <f t="shared" si="30"/>
        <v>Itahue 220</v>
      </c>
      <c r="K97" s="14">
        <f t="shared" si="52"/>
        <v>0</v>
      </c>
      <c r="L97" s="14">
        <f t="shared" si="53"/>
        <v>0</v>
      </c>
      <c r="M97" s="11">
        <f t="shared" si="54"/>
        <v>0</v>
      </c>
      <c r="N97" s="11">
        <f t="shared" si="55"/>
        <v>0</v>
      </c>
      <c r="O97" s="15">
        <f t="shared" si="56"/>
        <v>0</v>
      </c>
      <c r="P97" s="15">
        <f t="shared" si="57"/>
        <v>0</v>
      </c>
      <c r="S97" s="7"/>
      <c r="T97" s="7"/>
      <c r="U97" s="7"/>
      <c r="V97" s="7"/>
      <c r="W97" s="7"/>
      <c r="X97" s="7"/>
      <c r="Y97" s="7"/>
      <c r="Z97" s="7"/>
      <c r="AA97" s="7"/>
      <c r="AD97" s="14">
        <f>+INDEX([1]Precios!$B$9:$H$28,MATCH($J97,[1]Precios!$B$9:$B$28,0),7)</f>
        <v>5581.7182000000003</v>
      </c>
      <c r="AE97" s="14">
        <f>+INDEX([1]Precios!$B$9:$H$28,MATCH($J97,[1]Precios!$B$9:$B$28,0),6)</f>
        <v>53.531999999999996</v>
      </c>
      <c r="AF97" s="28">
        <f t="shared" si="37"/>
        <v>0</v>
      </c>
      <c r="AG97" s="28">
        <f t="shared" si="38"/>
        <v>0</v>
      </c>
      <c r="AH97" s="28">
        <f t="shared" si="39"/>
        <v>0</v>
      </c>
      <c r="AI97" s="28">
        <f t="shared" si="40"/>
        <v>0</v>
      </c>
      <c r="AJ97" s="28"/>
      <c r="AK97" s="29">
        <f t="shared" si="41"/>
        <v>0</v>
      </c>
      <c r="AL97" s="29" t="e">
        <f t="shared" si="42"/>
        <v>#DIV/0!</v>
      </c>
      <c r="AO97" s="14">
        <f t="shared" si="43"/>
        <v>-5581.7182000000003</v>
      </c>
      <c r="AP97" s="14">
        <f t="shared" si="44"/>
        <v>-53.531999999999996</v>
      </c>
      <c r="AQ97" s="14">
        <f t="shared" si="45"/>
        <v>0</v>
      </c>
      <c r="AR97" s="14">
        <f t="shared" si="46"/>
        <v>0</v>
      </c>
      <c r="AS97" s="14">
        <f t="shared" si="47"/>
        <v>0</v>
      </c>
      <c r="AT97" s="14">
        <f t="shared" si="48"/>
        <v>0</v>
      </c>
      <c r="AU97" s="14">
        <f t="shared" si="49"/>
        <v>0</v>
      </c>
      <c r="AV97" s="14" t="e">
        <f t="shared" si="50"/>
        <v>#DIV/0!</v>
      </c>
      <c r="AY97" s="14"/>
      <c r="AZ97" s="14"/>
      <c r="BA97" s="14"/>
      <c r="BB97" s="14"/>
      <c r="BC97" s="14"/>
      <c r="BD97" s="14"/>
      <c r="BE97" s="14"/>
      <c r="BF97" s="14"/>
      <c r="BG97" s="14"/>
    </row>
    <row r="98" spans="2:59" x14ac:dyDescent="0.25">
      <c r="B98" s="5" t="s">
        <v>49</v>
      </c>
      <c r="C98" s="5" t="s">
        <v>61</v>
      </c>
      <c r="D98" s="5" t="s">
        <v>9</v>
      </c>
      <c r="E98" s="5">
        <v>220</v>
      </c>
      <c r="F98" s="5" t="s">
        <v>52</v>
      </c>
      <c r="G98" s="12" t="s">
        <v>68</v>
      </c>
      <c r="H98" s="13">
        <v>42736</v>
      </c>
      <c r="I98" s="13">
        <v>50040</v>
      </c>
      <c r="J98" s="4" t="str">
        <f t="shared" si="30"/>
        <v>Charrua 220</v>
      </c>
      <c r="K98" s="14">
        <f t="shared" si="52"/>
        <v>0</v>
      </c>
      <c r="L98" s="14">
        <f t="shared" si="53"/>
        <v>0</v>
      </c>
      <c r="M98" s="11">
        <f t="shared" si="54"/>
        <v>0</v>
      </c>
      <c r="N98" s="11">
        <f t="shared" si="55"/>
        <v>0</v>
      </c>
      <c r="O98" s="15">
        <f t="shared" si="56"/>
        <v>0</v>
      </c>
      <c r="P98" s="15">
        <f t="shared" si="57"/>
        <v>0</v>
      </c>
      <c r="S98" s="32"/>
      <c r="T98" s="32"/>
      <c r="U98" s="32"/>
      <c r="V98" s="32"/>
      <c r="W98" s="32"/>
      <c r="X98" s="32"/>
      <c r="Y98" s="32"/>
      <c r="Z98" s="32"/>
      <c r="AA98" s="32"/>
      <c r="AD98" s="14">
        <f>+INDEX([1]Precios!$B$9:$H$28,MATCH($J98,[1]Precios!$B$9:$B$28,0),7)</f>
        <v>5282.6574000000001</v>
      </c>
      <c r="AE98" s="14">
        <f>+INDEX([1]Precios!$B$9:$H$28,MATCH($J98,[1]Precios!$B$9:$B$28,0),6)</f>
        <v>50.875999999999998</v>
      </c>
      <c r="AF98" s="28">
        <f t="shared" si="37"/>
        <v>0</v>
      </c>
      <c r="AG98" s="28">
        <f t="shared" si="38"/>
        <v>0</v>
      </c>
      <c r="AH98" s="28">
        <f t="shared" si="39"/>
        <v>0</v>
      </c>
      <c r="AI98" s="28">
        <f t="shared" si="40"/>
        <v>0</v>
      </c>
      <c r="AJ98" s="28"/>
      <c r="AK98" s="29">
        <f t="shared" si="41"/>
        <v>0</v>
      </c>
      <c r="AL98" s="29" t="e">
        <f t="shared" si="42"/>
        <v>#DIV/0!</v>
      </c>
      <c r="AO98" s="14">
        <f t="shared" si="43"/>
        <v>-5282.6574000000001</v>
      </c>
      <c r="AP98" s="14">
        <f t="shared" si="44"/>
        <v>-50.875999999999998</v>
      </c>
      <c r="AQ98" s="14">
        <f t="shared" si="45"/>
        <v>0</v>
      </c>
      <c r="AR98" s="14">
        <f t="shared" si="46"/>
        <v>0</v>
      </c>
      <c r="AS98" s="14">
        <f t="shared" si="47"/>
        <v>0</v>
      </c>
      <c r="AT98" s="14">
        <f t="shared" si="48"/>
        <v>0</v>
      </c>
      <c r="AU98" s="14">
        <f t="shared" si="49"/>
        <v>0</v>
      </c>
      <c r="AV98" s="14" t="e">
        <f t="shared" si="50"/>
        <v>#DIV/0!</v>
      </c>
      <c r="AY98" s="14"/>
      <c r="AZ98" s="14"/>
      <c r="BA98" s="14"/>
      <c r="BB98" s="14"/>
      <c r="BC98" s="14"/>
      <c r="BD98" s="14"/>
      <c r="BE98" s="14"/>
      <c r="BF98" s="14"/>
      <c r="BG98" s="14"/>
    </row>
    <row r="99" spans="2:59" x14ac:dyDescent="0.25">
      <c r="B99" s="5" t="s">
        <v>49</v>
      </c>
      <c r="C99" s="5" t="s">
        <v>61</v>
      </c>
      <c r="D99" s="5" t="s">
        <v>42</v>
      </c>
      <c r="E99" s="5">
        <v>220</v>
      </c>
      <c r="F99" s="5" t="s">
        <v>52</v>
      </c>
      <c r="G99" s="12" t="s">
        <v>68</v>
      </c>
      <c r="H99" s="13">
        <v>42736</v>
      </c>
      <c r="I99" s="13">
        <v>50040</v>
      </c>
      <c r="J99" s="4" t="str">
        <f t="shared" si="30"/>
        <v>Itahue 220</v>
      </c>
      <c r="K99" s="14">
        <f t="shared" si="52"/>
        <v>0</v>
      </c>
      <c r="L99" s="14">
        <f t="shared" si="53"/>
        <v>0</v>
      </c>
      <c r="M99" s="11">
        <f t="shared" si="54"/>
        <v>0</v>
      </c>
      <c r="N99" s="11">
        <f t="shared" si="55"/>
        <v>0</v>
      </c>
      <c r="O99" s="15">
        <f t="shared" si="56"/>
        <v>0</v>
      </c>
      <c r="P99" s="15">
        <f t="shared" si="57"/>
        <v>0</v>
      </c>
      <c r="S99" s="32"/>
      <c r="T99" s="32"/>
      <c r="U99" s="32"/>
      <c r="V99" s="32"/>
      <c r="W99" s="32"/>
      <c r="X99" s="32"/>
      <c r="Y99" s="32"/>
      <c r="Z99" s="32"/>
      <c r="AA99" s="32"/>
      <c r="AD99" s="14">
        <f>+INDEX([1]Precios!$B$9:$H$28,MATCH($J99,[1]Precios!$B$9:$B$28,0),7)</f>
        <v>5581.7182000000003</v>
      </c>
      <c r="AE99" s="14">
        <f>+INDEX([1]Precios!$B$9:$H$28,MATCH($J99,[1]Precios!$B$9:$B$28,0),6)</f>
        <v>53.531999999999996</v>
      </c>
      <c r="AF99" s="28">
        <f t="shared" si="37"/>
        <v>0</v>
      </c>
      <c r="AG99" s="28">
        <f t="shared" si="38"/>
        <v>0</v>
      </c>
      <c r="AH99" s="28">
        <f t="shared" si="39"/>
        <v>0</v>
      </c>
      <c r="AI99" s="28">
        <f t="shared" si="40"/>
        <v>0</v>
      </c>
      <c r="AJ99" s="28"/>
      <c r="AK99" s="29">
        <f t="shared" si="41"/>
        <v>0</v>
      </c>
      <c r="AL99" s="29" t="e">
        <f t="shared" si="42"/>
        <v>#DIV/0!</v>
      </c>
      <c r="AO99" s="14">
        <f t="shared" si="43"/>
        <v>-5581.7182000000003</v>
      </c>
      <c r="AP99" s="14">
        <f t="shared" si="44"/>
        <v>-53.531999999999996</v>
      </c>
      <c r="AQ99" s="14">
        <f t="shared" si="45"/>
        <v>0</v>
      </c>
      <c r="AR99" s="14">
        <f t="shared" si="46"/>
        <v>0</v>
      </c>
      <c r="AS99" s="14">
        <f t="shared" si="47"/>
        <v>0</v>
      </c>
      <c r="AT99" s="14">
        <f t="shared" si="48"/>
        <v>0</v>
      </c>
      <c r="AU99" s="14">
        <f t="shared" si="49"/>
        <v>0</v>
      </c>
      <c r="AV99" s="14" t="e">
        <f t="shared" si="50"/>
        <v>#DIV/0!</v>
      </c>
      <c r="AY99" s="14"/>
      <c r="AZ99" s="14"/>
      <c r="BA99" s="14"/>
      <c r="BB99" s="14"/>
      <c r="BC99" s="14"/>
      <c r="BD99" s="14"/>
      <c r="BE99" s="14"/>
      <c r="BF99" s="14"/>
      <c r="BG99" s="14"/>
    </row>
    <row r="100" spans="2:59" x14ac:dyDescent="0.25">
      <c r="B100" s="5" t="s">
        <v>49</v>
      </c>
      <c r="C100" s="5" t="s">
        <v>61</v>
      </c>
      <c r="D100" s="5" t="s">
        <v>9</v>
      </c>
      <c r="E100" s="5">
        <v>220</v>
      </c>
      <c r="F100" s="5" t="s">
        <v>52</v>
      </c>
      <c r="G100" s="12" t="s">
        <v>69</v>
      </c>
      <c r="H100" s="13">
        <v>42736</v>
      </c>
      <c r="I100" s="13">
        <v>50040</v>
      </c>
      <c r="J100" s="4" t="str">
        <f t="shared" si="30"/>
        <v>Charrua 220</v>
      </c>
      <c r="K100" s="14">
        <f t="shared" si="52"/>
        <v>0</v>
      </c>
      <c r="L100" s="14">
        <f t="shared" si="53"/>
        <v>0</v>
      </c>
      <c r="M100" s="11">
        <f t="shared" si="54"/>
        <v>0</v>
      </c>
      <c r="N100" s="11">
        <f t="shared" si="55"/>
        <v>0</v>
      </c>
      <c r="O100" s="15">
        <f t="shared" si="56"/>
        <v>0</v>
      </c>
      <c r="P100" s="15">
        <f t="shared" si="57"/>
        <v>0</v>
      </c>
      <c r="S100" s="32"/>
      <c r="T100" s="32"/>
      <c r="U100" s="32"/>
      <c r="V100" s="32"/>
      <c r="W100" s="32"/>
      <c r="X100" s="32"/>
      <c r="Y100" s="32"/>
      <c r="Z100" s="32"/>
      <c r="AA100" s="32"/>
      <c r="AD100" s="14">
        <f>+INDEX([1]Precios!$B$9:$H$28,MATCH($J100,[1]Precios!$B$9:$B$28,0),7)</f>
        <v>5282.6574000000001</v>
      </c>
      <c r="AE100" s="14">
        <f>+INDEX([1]Precios!$B$9:$H$28,MATCH($J100,[1]Precios!$B$9:$B$28,0),6)</f>
        <v>50.875999999999998</v>
      </c>
      <c r="AF100" s="28">
        <f t="shared" si="37"/>
        <v>0</v>
      </c>
      <c r="AG100" s="28">
        <f t="shared" si="38"/>
        <v>0</v>
      </c>
      <c r="AH100" s="28">
        <f t="shared" si="39"/>
        <v>0</v>
      </c>
      <c r="AI100" s="28">
        <f t="shared" si="40"/>
        <v>0</v>
      </c>
      <c r="AJ100" s="28"/>
      <c r="AK100" s="29">
        <f t="shared" si="41"/>
        <v>0</v>
      </c>
      <c r="AL100" s="29" t="e">
        <f t="shared" si="42"/>
        <v>#DIV/0!</v>
      </c>
      <c r="AO100" s="14">
        <f t="shared" si="43"/>
        <v>-5282.6574000000001</v>
      </c>
      <c r="AP100" s="14">
        <f t="shared" si="44"/>
        <v>-50.875999999999998</v>
      </c>
      <c r="AQ100" s="14">
        <f t="shared" si="45"/>
        <v>0</v>
      </c>
      <c r="AR100" s="14">
        <f t="shared" si="46"/>
        <v>0</v>
      </c>
      <c r="AS100" s="14">
        <f t="shared" si="47"/>
        <v>0</v>
      </c>
      <c r="AT100" s="14">
        <f t="shared" si="48"/>
        <v>0</v>
      </c>
      <c r="AU100" s="14">
        <f t="shared" si="49"/>
        <v>0</v>
      </c>
      <c r="AV100" s="14" t="e">
        <f t="shared" si="50"/>
        <v>#DIV/0!</v>
      </c>
      <c r="AY100" s="14"/>
      <c r="AZ100" s="14"/>
      <c r="BA100" s="14"/>
      <c r="BB100" s="14"/>
      <c r="BC100" s="14"/>
      <c r="BD100" s="14"/>
      <c r="BE100" s="14"/>
      <c r="BF100" s="14"/>
      <c r="BG100" s="14"/>
    </row>
    <row r="101" spans="2:59" x14ac:dyDescent="0.25">
      <c r="B101" s="5" t="s">
        <v>49</v>
      </c>
      <c r="C101" s="5" t="s">
        <v>61</v>
      </c>
      <c r="D101" s="5" t="s">
        <v>42</v>
      </c>
      <c r="E101" s="5">
        <v>220</v>
      </c>
      <c r="F101" s="5" t="s">
        <v>52</v>
      </c>
      <c r="G101" s="12" t="s">
        <v>69</v>
      </c>
      <c r="H101" s="13">
        <v>42736</v>
      </c>
      <c r="I101" s="13">
        <v>50040</v>
      </c>
      <c r="J101" s="4" t="str">
        <f t="shared" si="30"/>
        <v>Itahue 220</v>
      </c>
      <c r="K101" s="14">
        <f t="shared" si="52"/>
        <v>0</v>
      </c>
      <c r="L101" s="14">
        <f t="shared" si="53"/>
        <v>0</v>
      </c>
      <c r="M101" s="11">
        <f t="shared" si="54"/>
        <v>0</v>
      </c>
      <c r="N101" s="11">
        <f t="shared" si="55"/>
        <v>0</v>
      </c>
      <c r="O101" s="15">
        <f t="shared" si="56"/>
        <v>0</v>
      </c>
      <c r="P101" s="15">
        <f t="shared" si="57"/>
        <v>0</v>
      </c>
      <c r="S101" s="32"/>
      <c r="T101" s="32"/>
      <c r="U101" s="32"/>
      <c r="V101" s="32"/>
      <c r="W101" s="32"/>
      <c r="X101" s="32"/>
      <c r="Y101" s="32"/>
      <c r="Z101" s="32"/>
      <c r="AA101" s="32"/>
      <c r="AD101" s="14">
        <f>+INDEX([1]Precios!$B$9:$H$28,MATCH($J101,[1]Precios!$B$9:$B$28,0),7)</f>
        <v>5581.7182000000003</v>
      </c>
      <c r="AE101" s="14">
        <f>+INDEX([1]Precios!$B$9:$H$28,MATCH($J101,[1]Precios!$B$9:$B$28,0),6)</f>
        <v>53.531999999999996</v>
      </c>
      <c r="AF101" s="28">
        <f t="shared" si="37"/>
        <v>0</v>
      </c>
      <c r="AG101" s="28">
        <f t="shared" si="38"/>
        <v>0</v>
      </c>
      <c r="AH101" s="28">
        <f t="shared" si="39"/>
        <v>0</v>
      </c>
      <c r="AI101" s="28">
        <f t="shared" si="40"/>
        <v>0</v>
      </c>
      <c r="AJ101" s="28"/>
      <c r="AK101" s="29">
        <f t="shared" si="41"/>
        <v>0</v>
      </c>
      <c r="AL101" s="29" t="e">
        <f t="shared" si="42"/>
        <v>#DIV/0!</v>
      </c>
      <c r="AO101" s="14">
        <f t="shared" si="43"/>
        <v>-5581.7182000000003</v>
      </c>
      <c r="AP101" s="14">
        <f t="shared" si="44"/>
        <v>-53.531999999999996</v>
      </c>
      <c r="AQ101" s="14">
        <f t="shared" si="45"/>
        <v>0</v>
      </c>
      <c r="AR101" s="14">
        <f t="shared" si="46"/>
        <v>0</v>
      </c>
      <c r="AS101" s="14">
        <f t="shared" si="47"/>
        <v>0</v>
      </c>
      <c r="AT101" s="14">
        <f t="shared" si="48"/>
        <v>0</v>
      </c>
      <c r="AU101" s="14">
        <f t="shared" si="49"/>
        <v>0</v>
      </c>
      <c r="AV101" s="14" t="e">
        <f t="shared" si="50"/>
        <v>#DIV/0!</v>
      </c>
      <c r="AY101" s="14"/>
      <c r="AZ101" s="14"/>
      <c r="BA101" s="14"/>
      <c r="BB101" s="14"/>
      <c r="BC101" s="14"/>
      <c r="BD101" s="14"/>
      <c r="BE101" s="14"/>
      <c r="BF101" s="14"/>
      <c r="BG101" s="14"/>
    </row>
    <row r="102" spans="2:59" x14ac:dyDescent="0.25">
      <c r="B102" s="5" t="s">
        <v>49</v>
      </c>
      <c r="C102" s="5" t="s">
        <v>61</v>
      </c>
      <c r="D102" s="5" t="s">
        <v>9</v>
      </c>
      <c r="E102" s="5">
        <v>220</v>
      </c>
      <c r="F102" s="5" t="s">
        <v>52</v>
      </c>
      <c r="G102" s="12" t="s">
        <v>70</v>
      </c>
      <c r="H102" s="13">
        <v>42736</v>
      </c>
      <c r="I102" s="13">
        <v>50040</v>
      </c>
      <c r="J102" s="4" t="str">
        <f t="shared" si="30"/>
        <v>Charrua 220</v>
      </c>
      <c r="K102" s="14">
        <f t="shared" si="52"/>
        <v>0</v>
      </c>
      <c r="L102" s="14">
        <f t="shared" si="53"/>
        <v>0</v>
      </c>
      <c r="M102" s="11">
        <f t="shared" si="54"/>
        <v>0</v>
      </c>
      <c r="N102" s="11">
        <f t="shared" si="55"/>
        <v>0</v>
      </c>
      <c r="O102" s="15">
        <f t="shared" si="56"/>
        <v>0</v>
      </c>
      <c r="P102" s="15">
        <f t="shared" si="57"/>
        <v>0</v>
      </c>
      <c r="S102" s="32"/>
      <c r="T102" s="32"/>
      <c r="U102" s="32"/>
      <c r="V102" s="32"/>
      <c r="W102" s="32"/>
      <c r="X102" s="32"/>
      <c r="Y102" s="32"/>
      <c r="Z102" s="32"/>
      <c r="AA102" s="32"/>
      <c r="AD102" s="14">
        <f>+INDEX([1]Precios!$B$9:$H$28,MATCH($J102,[1]Precios!$B$9:$B$28,0),7)</f>
        <v>5282.6574000000001</v>
      </c>
      <c r="AE102" s="14">
        <f>+INDEX([1]Precios!$B$9:$H$28,MATCH($J102,[1]Precios!$B$9:$B$28,0),6)</f>
        <v>50.875999999999998</v>
      </c>
      <c r="AF102" s="28">
        <f t="shared" si="37"/>
        <v>0</v>
      </c>
      <c r="AG102" s="28">
        <f t="shared" si="38"/>
        <v>0</v>
      </c>
      <c r="AH102" s="28">
        <f t="shared" si="39"/>
        <v>0</v>
      </c>
      <c r="AI102" s="28">
        <f t="shared" si="40"/>
        <v>0</v>
      </c>
      <c r="AJ102" s="28"/>
      <c r="AK102" s="29">
        <f t="shared" si="41"/>
        <v>0</v>
      </c>
      <c r="AL102" s="29" t="e">
        <f t="shared" si="42"/>
        <v>#DIV/0!</v>
      </c>
      <c r="AO102" s="14">
        <f t="shared" si="43"/>
        <v>-5282.6574000000001</v>
      </c>
      <c r="AP102" s="14">
        <f t="shared" si="44"/>
        <v>-50.875999999999998</v>
      </c>
      <c r="AQ102" s="14">
        <f t="shared" si="45"/>
        <v>0</v>
      </c>
      <c r="AR102" s="14">
        <f t="shared" si="46"/>
        <v>0</v>
      </c>
      <c r="AS102" s="14">
        <f t="shared" si="47"/>
        <v>0</v>
      </c>
      <c r="AT102" s="14">
        <f t="shared" si="48"/>
        <v>0</v>
      </c>
      <c r="AU102" s="14">
        <f t="shared" si="49"/>
        <v>0</v>
      </c>
      <c r="AV102" s="14" t="e">
        <f t="shared" si="50"/>
        <v>#DIV/0!</v>
      </c>
      <c r="AY102" s="14"/>
      <c r="AZ102" s="14"/>
      <c r="BA102" s="14"/>
      <c r="BB102" s="14"/>
      <c r="BC102" s="14"/>
      <c r="BD102" s="14"/>
      <c r="BE102" s="14"/>
      <c r="BF102" s="14"/>
      <c r="BG102" s="14"/>
    </row>
    <row r="103" spans="2:59" x14ac:dyDescent="0.25">
      <c r="B103" s="5" t="s">
        <v>49</v>
      </c>
      <c r="C103" s="5" t="s">
        <v>61</v>
      </c>
      <c r="D103" s="5" t="s">
        <v>42</v>
      </c>
      <c r="E103" s="5">
        <v>220</v>
      </c>
      <c r="F103" s="5" t="s">
        <v>52</v>
      </c>
      <c r="G103" s="12" t="s">
        <v>70</v>
      </c>
      <c r="H103" s="13">
        <v>42736</v>
      </c>
      <c r="I103" s="13">
        <v>50040</v>
      </c>
      <c r="J103" s="4" t="str">
        <f t="shared" si="30"/>
        <v>Itahue 220</v>
      </c>
      <c r="K103" s="14">
        <f t="shared" si="52"/>
        <v>0</v>
      </c>
      <c r="L103" s="14">
        <f t="shared" si="53"/>
        <v>0</v>
      </c>
      <c r="M103" s="11">
        <f t="shared" si="54"/>
        <v>0</v>
      </c>
      <c r="N103" s="11">
        <f t="shared" si="55"/>
        <v>0</v>
      </c>
      <c r="O103" s="15">
        <f t="shared" si="56"/>
        <v>0</v>
      </c>
      <c r="P103" s="15">
        <f t="shared" si="57"/>
        <v>0</v>
      </c>
      <c r="S103" s="32"/>
      <c r="T103" s="32"/>
      <c r="U103" s="32"/>
      <c r="V103" s="32"/>
      <c r="W103" s="32"/>
      <c r="X103" s="32"/>
      <c r="Y103" s="32"/>
      <c r="Z103" s="32"/>
      <c r="AA103" s="32"/>
      <c r="AD103" s="14">
        <f>+INDEX([1]Precios!$B$9:$H$28,MATCH($J103,[1]Precios!$B$9:$B$28,0),7)</f>
        <v>5581.7182000000003</v>
      </c>
      <c r="AE103" s="14">
        <f>+INDEX([1]Precios!$B$9:$H$28,MATCH($J103,[1]Precios!$B$9:$B$28,0),6)</f>
        <v>53.531999999999996</v>
      </c>
      <c r="AF103" s="28">
        <f t="shared" si="37"/>
        <v>0</v>
      </c>
      <c r="AG103" s="28">
        <f t="shared" si="38"/>
        <v>0</v>
      </c>
      <c r="AH103" s="28">
        <f t="shared" si="39"/>
        <v>0</v>
      </c>
      <c r="AI103" s="28">
        <f t="shared" si="40"/>
        <v>0</v>
      </c>
      <c r="AJ103" s="28"/>
      <c r="AK103" s="29">
        <f t="shared" si="41"/>
        <v>0</v>
      </c>
      <c r="AL103" s="29" t="e">
        <f t="shared" si="42"/>
        <v>#DIV/0!</v>
      </c>
      <c r="AO103" s="14">
        <f t="shared" si="43"/>
        <v>-5581.7182000000003</v>
      </c>
      <c r="AP103" s="14">
        <f t="shared" si="44"/>
        <v>-53.531999999999996</v>
      </c>
      <c r="AQ103" s="14">
        <f t="shared" si="45"/>
        <v>0</v>
      </c>
      <c r="AR103" s="14">
        <f t="shared" si="46"/>
        <v>0</v>
      </c>
      <c r="AS103" s="14">
        <f t="shared" si="47"/>
        <v>0</v>
      </c>
      <c r="AT103" s="14">
        <f t="shared" si="48"/>
        <v>0</v>
      </c>
      <c r="AU103" s="14">
        <f t="shared" si="49"/>
        <v>0</v>
      </c>
      <c r="AV103" s="14" t="e">
        <f t="shared" si="50"/>
        <v>#DIV/0!</v>
      </c>
      <c r="AY103" s="14"/>
      <c r="AZ103" s="14"/>
      <c r="BA103" s="14"/>
      <c r="BB103" s="14"/>
      <c r="BC103" s="14"/>
      <c r="BD103" s="14"/>
      <c r="BE103" s="14"/>
      <c r="BF103" s="14"/>
      <c r="BG103" s="14"/>
    </row>
    <row r="104" spans="2:59" hidden="1" x14ac:dyDescent="0.25">
      <c r="B104" s="5" t="s">
        <v>49</v>
      </c>
      <c r="C104" s="5" t="s">
        <v>60</v>
      </c>
      <c r="D104" s="5" t="s">
        <v>14</v>
      </c>
      <c r="E104" s="5">
        <v>220</v>
      </c>
      <c r="F104" s="5" t="s">
        <v>52</v>
      </c>
      <c r="G104" s="12" t="s">
        <v>68</v>
      </c>
      <c r="H104" s="13">
        <v>42736</v>
      </c>
      <c r="I104" s="13">
        <v>50040</v>
      </c>
      <c r="J104" s="4" t="str">
        <f t="shared" si="30"/>
        <v>Barro Blanco 220</v>
      </c>
      <c r="K104" s="14">
        <f t="shared" si="52"/>
        <v>0</v>
      </c>
      <c r="L104" s="14">
        <f t="shared" si="53"/>
        <v>0</v>
      </c>
      <c r="M104" s="11">
        <f t="shared" si="54"/>
        <v>0</v>
      </c>
      <c r="N104" s="11">
        <f t="shared" si="55"/>
        <v>0</v>
      </c>
      <c r="O104" s="15">
        <f t="shared" si="56"/>
        <v>0</v>
      </c>
      <c r="P104" s="15">
        <f t="shared" si="57"/>
        <v>0</v>
      </c>
      <c r="S104" s="7"/>
      <c r="T104" s="7"/>
      <c r="U104" s="7"/>
      <c r="V104" s="7"/>
      <c r="W104" s="7"/>
      <c r="X104" s="7"/>
      <c r="Y104" s="7"/>
      <c r="Z104" s="7"/>
      <c r="AA104" s="7"/>
      <c r="AD104" s="14">
        <f>+INDEX([1]Precios!$B$9:$H$28,MATCH($J104,[1]Precios!$B$9:$B$28,0),7)</f>
        <v>5834.0982000000004</v>
      </c>
      <c r="AE104" s="14">
        <f>+INDEX([1]Precios!$B$9:$H$28,MATCH($J104,[1]Precios!$B$9:$B$28,0),6)</f>
        <v>60.933999999999997</v>
      </c>
      <c r="AF104" s="28">
        <f t="shared" si="37"/>
        <v>0</v>
      </c>
      <c r="AG104" s="28">
        <f t="shared" si="38"/>
        <v>0</v>
      </c>
      <c r="AH104" s="28">
        <f t="shared" si="39"/>
        <v>0</v>
      </c>
      <c r="AI104" s="28">
        <f t="shared" si="40"/>
        <v>0</v>
      </c>
      <c r="AJ104" s="28"/>
      <c r="AK104" s="29">
        <f t="shared" si="41"/>
        <v>0</v>
      </c>
      <c r="AL104" s="29" t="e">
        <f t="shared" si="42"/>
        <v>#DIV/0!</v>
      </c>
      <c r="AO104" s="14">
        <f t="shared" si="43"/>
        <v>-5834.0982000000004</v>
      </c>
      <c r="AP104" s="14">
        <f t="shared" si="44"/>
        <v>-60.933999999999997</v>
      </c>
      <c r="AQ104" s="14">
        <f t="shared" si="45"/>
        <v>0</v>
      </c>
      <c r="AR104" s="14">
        <f t="shared" si="46"/>
        <v>0</v>
      </c>
      <c r="AS104" s="14">
        <f t="shared" si="47"/>
        <v>0</v>
      </c>
      <c r="AT104" s="14">
        <f t="shared" si="48"/>
        <v>0</v>
      </c>
      <c r="AU104" s="14">
        <f t="shared" si="49"/>
        <v>0</v>
      </c>
      <c r="AV104" s="14" t="e">
        <f t="shared" si="50"/>
        <v>#DIV/0!</v>
      </c>
      <c r="AY104" s="14"/>
      <c r="AZ104" s="14"/>
      <c r="BA104" s="14"/>
      <c r="BB104" s="14"/>
      <c r="BC104" s="14"/>
      <c r="BD104" s="14"/>
      <c r="BE104" s="14"/>
      <c r="BF104" s="14"/>
      <c r="BG104" s="14"/>
    </row>
    <row r="105" spans="2:59" hidden="1" x14ac:dyDescent="0.25">
      <c r="B105" s="5" t="s">
        <v>49</v>
      </c>
      <c r="C105" s="5" t="s">
        <v>60</v>
      </c>
      <c r="D105" s="5" t="s">
        <v>11</v>
      </c>
      <c r="E105" s="5">
        <v>220</v>
      </c>
      <c r="F105" s="5" t="s">
        <v>52</v>
      </c>
      <c r="G105" s="12" t="s">
        <v>68</v>
      </c>
      <c r="H105" s="13">
        <v>42736</v>
      </c>
      <c r="I105" s="13">
        <v>50040</v>
      </c>
      <c r="J105" s="4" t="str">
        <f t="shared" si="30"/>
        <v>Valdivia 220</v>
      </c>
      <c r="K105" s="14">
        <f t="shared" si="52"/>
        <v>0</v>
      </c>
      <c r="L105" s="14">
        <f t="shared" si="53"/>
        <v>0</v>
      </c>
      <c r="M105" s="11">
        <f t="shared" si="54"/>
        <v>0</v>
      </c>
      <c r="N105" s="11">
        <f t="shared" si="55"/>
        <v>0</v>
      </c>
      <c r="O105" s="15">
        <f t="shared" si="56"/>
        <v>0</v>
      </c>
      <c r="P105" s="15">
        <f t="shared" si="57"/>
        <v>0</v>
      </c>
      <c r="S105" s="7"/>
      <c r="T105" s="7"/>
      <c r="U105" s="7"/>
      <c r="V105" s="7"/>
      <c r="W105" s="7"/>
      <c r="X105" s="7"/>
      <c r="Y105" s="7"/>
      <c r="Z105" s="7"/>
      <c r="AA105" s="7"/>
      <c r="AD105" s="14">
        <f>+INDEX([1]Precios!$B$9:$H$28,MATCH($J105,[1]Precios!$B$9:$B$28,0),7)</f>
        <v>5817.7003999999997</v>
      </c>
      <c r="AE105" s="14">
        <f>+INDEX([1]Precios!$B$9:$H$28,MATCH($J105,[1]Precios!$B$9:$B$28,0),6)</f>
        <v>60.298000000000002</v>
      </c>
      <c r="AF105" s="28">
        <f t="shared" si="37"/>
        <v>0</v>
      </c>
      <c r="AG105" s="28">
        <f t="shared" si="38"/>
        <v>0</v>
      </c>
      <c r="AH105" s="28">
        <f t="shared" si="39"/>
        <v>0</v>
      </c>
      <c r="AI105" s="28">
        <f t="shared" si="40"/>
        <v>0</v>
      </c>
      <c r="AJ105" s="28"/>
      <c r="AK105" s="29">
        <f t="shared" si="41"/>
        <v>0</v>
      </c>
      <c r="AL105" s="29" t="e">
        <f t="shared" si="42"/>
        <v>#DIV/0!</v>
      </c>
      <c r="AO105" s="14">
        <f t="shared" si="43"/>
        <v>-5817.7003999999997</v>
      </c>
      <c r="AP105" s="14">
        <f t="shared" si="44"/>
        <v>-60.298000000000002</v>
      </c>
      <c r="AQ105" s="14">
        <f t="shared" si="45"/>
        <v>0</v>
      </c>
      <c r="AR105" s="14">
        <f t="shared" si="46"/>
        <v>0</v>
      </c>
      <c r="AS105" s="14">
        <f t="shared" si="47"/>
        <v>0</v>
      </c>
      <c r="AT105" s="14">
        <f t="shared" si="48"/>
        <v>0</v>
      </c>
      <c r="AU105" s="14">
        <f t="shared" si="49"/>
        <v>0</v>
      </c>
      <c r="AV105" s="14" t="e">
        <f t="shared" si="50"/>
        <v>#DIV/0!</v>
      </c>
      <c r="AY105" s="14"/>
      <c r="AZ105" s="14"/>
      <c r="BA105" s="14"/>
      <c r="BB105" s="14"/>
      <c r="BC105" s="14"/>
      <c r="BD105" s="14"/>
      <c r="BE105" s="14"/>
      <c r="BF105" s="14"/>
      <c r="BG105" s="14"/>
    </row>
    <row r="106" spans="2:59" hidden="1" x14ac:dyDescent="0.25">
      <c r="B106" s="5" t="s">
        <v>49</v>
      </c>
      <c r="C106" s="5" t="s">
        <v>60</v>
      </c>
      <c r="D106" s="5" t="s">
        <v>14</v>
      </c>
      <c r="E106" s="5">
        <v>220</v>
      </c>
      <c r="F106" s="5" t="s">
        <v>52</v>
      </c>
      <c r="G106" s="12" t="s">
        <v>69</v>
      </c>
      <c r="H106" s="13">
        <v>42736</v>
      </c>
      <c r="I106" s="13">
        <v>50040</v>
      </c>
      <c r="J106" s="4" t="str">
        <f t="shared" si="30"/>
        <v>Barro Blanco 220</v>
      </c>
      <c r="K106" s="14">
        <f t="shared" si="52"/>
        <v>0</v>
      </c>
      <c r="L106" s="14">
        <f t="shared" si="53"/>
        <v>0</v>
      </c>
      <c r="M106" s="11">
        <f t="shared" si="54"/>
        <v>0</v>
      </c>
      <c r="N106" s="11">
        <f t="shared" si="55"/>
        <v>0</v>
      </c>
      <c r="O106" s="15">
        <f t="shared" si="56"/>
        <v>0</v>
      </c>
      <c r="P106" s="15">
        <f t="shared" si="57"/>
        <v>0</v>
      </c>
      <c r="S106" s="7"/>
      <c r="T106" s="7"/>
      <c r="U106" s="7"/>
      <c r="V106" s="7"/>
      <c r="W106" s="7"/>
      <c r="X106" s="7"/>
      <c r="Y106" s="7"/>
      <c r="Z106" s="7"/>
      <c r="AA106" s="7"/>
      <c r="AD106" s="14">
        <f>+INDEX([1]Precios!$B$9:$H$28,MATCH($J106,[1]Precios!$B$9:$B$28,0),7)</f>
        <v>5834.0982000000004</v>
      </c>
      <c r="AE106" s="14">
        <f>+INDEX([1]Precios!$B$9:$H$28,MATCH($J106,[1]Precios!$B$9:$B$28,0),6)</f>
        <v>60.933999999999997</v>
      </c>
      <c r="AF106" s="28">
        <f t="shared" si="37"/>
        <v>0</v>
      </c>
      <c r="AG106" s="28">
        <f t="shared" si="38"/>
        <v>0</v>
      </c>
      <c r="AH106" s="28">
        <f t="shared" si="39"/>
        <v>0</v>
      </c>
      <c r="AI106" s="28">
        <f t="shared" si="40"/>
        <v>0</v>
      </c>
      <c r="AJ106" s="28"/>
      <c r="AK106" s="29">
        <f t="shared" si="41"/>
        <v>0</v>
      </c>
      <c r="AL106" s="29" t="e">
        <f t="shared" si="42"/>
        <v>#DIV/0!</v>
      </c>
      <c r="AO106" s="14">
        <f t="shared" si="43"/>
        <v>-5834.0982000000004</v>
      </c>
      <c r="AP106" s="14">
        <f t="shared" si="44"/>
        <v>-60.933999999999997</v>
      </c>
      <c r="AQ106" s="14">
        <f t="shared" si="45"/>
        <v>0</v>
      </c>
      <c r="AR106" s="14">
        <f t="shared" si="46"/>
        <v>0</v>
      </c>
      <c r="AS106" s="14">
        <f t="shared" si="47"/>
        <v>0</v>
      </c>
      <c r="AT106" s="14">
        <f t="shared" si="48"/>
        <v>0</v>
      </c>
      <c r="AU106" s="14">
        <f t="shared" si="49"/>
        <v>0</v>
      </c>
      <c r="AV106" s="14" t="e">
        <f t="shared" si="50"/>
        <v>#DIV/0!</v>
      </c>
      <c r="AY106" s="14"/>
      <c r="AZ106" s="14"/>
      <c r="BA106" s="14"/>
      <c r="BB106" s="14"/>
      <c r="BC106" s="14"/>
      <c r="BD106" s="14"/>
      <c r="BE106" s="14"/>
      <c r="BF106" s="14"/>
      <c r="BG106" s="14"/>
    </row>
    <row r="107" spans="2:59" hidden="1" x14ac:dyDescent="0.25">
      <c r="B107" s="5" t="s">
        <v>49</v>
      </c>
      <c r="C107" s="5" t="s">
        <v>60</v>
      </c>
      <c r="D107" s="5" t="s">
        <v>11</v>
      </c>
      <c r="E107" s="5">
        <v>220</v>
      </c>
      <c r="F107" s="5" t="s">
        <v>52</v>
      </c>
      <c r="G107" s="12" t="s">
        <v>69</v>
      </c>
      <c r="H107" s="13">
        <v>42736</v>
      </c>
      <c r="I107" s="13">
        <v>50040</v>
      </c>
      <c r="J107" s="4" t="str">
        <f t="shared" si="30"/>
        <v>Valdivia 220</v>
      </c>
      <c r="K107" s="14">
        <f t="shared" si="52"/>
        <v>0</v>
      </c>
      <c r="L107" s="14">
        <f t="shared" si="53"/>
        <v>0</v>
      </c>
      <c r="M107" s="11">
        <f t="shared" si="54"/>
        <v>0</v>
      </c>
      <c r="N107" s="11">
        <f t="shared" si="55"/>
        <v>0</v>
      </c>
      <c r="O107" s="15">
        <f t="shared" si="56"/>
        <v>0</v>
      </c>
      <c r="P107" s="15">
        <f t="shared" si="57"/>
        <v>0</v>
      </c>
      <c r="S107" s="7"/>
      <c r="T107" s="7"/>
      <c r="U107" s="7"/>
      <c r="V107" s="7"/>
      <c r="W107" s="7"/>
      <c r="X107" s="7"/>
      <c r="Y107" s="7"/>
      <c r="Z107" s="7"/>
      <c r="AA107" s="7"/>
      <c r="AD107" s="14">
        <f>+INDEX([1]Precios!$B$9:$H$28,MATCH($J107,[1]Precios!$B$9:$B$28,0),7)</f>
        <v>5817.7003999999997</v>
      </c>
      <c r="AE107" s="14">
        <f>+INDEX([1]Precios!$B$9:$H$28,MATCH($J107,[1]Precios!$B$9:$B$28,0),6)</f>
        <v>60.298000000000002</v>
      </c>
      <c r="AF107" s="28">
        <f t="shared" si="37"/>
        <v>0</v>
      </c>
      <c r="AG107" s="28">
        <f t="shared" si="38"/>
        <v>0</v>
      </c>
      <c r="AH107" s="28">
        <f t="shared" si="39"/>
        <v>0</v>
      </c>
      <c r="AI107" s="28">
        <f t="shared" si="40"/>
        <v>0</v>
      </c>
      <c r="AJ107" s="28"/>
      <c r="AK107" s="29">
        <f t="shared" si="41"/>
        <v>0</v>
      </c>
      <c r="AL107" s="29" t="e">
        <f t="shared" si="42"/>
        <v>#DIV/0!</v>
      </c>
      <c r="AO107" s="14">
        <f t="shared" si="43"/>
        <v>-5817.7003999999997</v>
      </c>
      <c r="AP107" s="14">
        <f t="shared" si="44"/>
        <v>-60.298000000000002</v>
      </c>
      <c r="AQ107" s="14">
        <f t="shared" si="45"/>
        <v>0</v>
      </c>
      <c r="AR107" s="14">
        <f t="shared" si="46"/>
        <v>0</v>
      </c>
      <c r="AS107" s="14">
        <f t="shared" si="47"/>
        <v>0</v>
      </c>
      <c r="AT107" s="14">
        <f t="shared" si="48"/>
        <v>0</v>
      </c>
      <c r="AU107" s="14">
        <f t="shared" si="49"/>
        <v>0</v>
      </c>
      <c r="AV107" s="14" t="e">
        <f t="shared" si="50"/>
        <v>#DIV/0!</v>
      </c>
      <c r="AY107" s="14"/>
      <c r="AZ107" s="14"/>
      <c r="BA107" s="14"/>
      <c r="BB107" s="14"/>
      <c r="BC107" s="14"/>
      <c r="BD107" s="14"/>
      <c r="BE107" s="14"/>
      <c r="BF107" s="14"/>
      <c r="BG107" s="14"/>
    </row>
    <row r="108" spans="2:59" hidden="1" x14ac:dyDescent="0.25">
      <c r="B108" s="5" t="s">
        <v>49</v>
      </c>
      <c r="C108" s="5" t="s">
        <v>60</v>
      </c>
      <c r="D108" s="5" t="s">
        <v>14</v>
      </c>
      <c r="E108" s="5">
        <v>220</v>
      </c>
      <c r="F108" s="5" t="s">
        <v>52</v>
      </c>
      <c r="G108" s="12" t="s">
        <v>70</v>
      </c>
      <c r="H108" s="13">
        <v>42736</v>
      </c>
      <c r="I108" s="13">
        <v>50040</v>
      </c>
      <c r="J108" s="4" t="str">
        <f t="shared" si="30"/>
        <v>Barro Blanco 220</v>
      </c>
      <c r="K108" s="14">
        <f t="shared" si="52"/>
        <v>0</v>
      </c>
      <c r="L108" s="14">
        <f t="shared" si="53"/>
        <v>0</v>
      </c>
      <c r="M108" s="11">
        <f t="shared" si="54"/>
        <v>0</v>
      </c>
      <c r="N108" s="11">
        <f t="shared" si="55"/>
        <v>0</v>
      </c>
      <c r="O108" s="15">
        <f t="shared" si="56"/>
        <v>0</v>
      </c>
      <c r="P108" s="15">
        <f t="shared" si="57"/>
        <v>0</v>
      </c>
      <c r="S108" s="7"/>
      <c r="T108" s="7"/>
      <c r="U108" s="7"/>
      <c r="V108" s="7"/>
      <c r="W108" s="7"/>
      <c r="X108" s="7"/>
      <c r="Y108" s="7"/>
      <c r="Z108" s="7"/>
      <c r="AA108" s="7"/>
      <c r="AD108" s="14">
        <f>+INDEX([1]Precios!$B$9:$H$28,MATCH($J108,[1]Precios!$B$9:$B$28,0),7)</f>
        <v>5834.0982000000004</v>
      </c>
      <c r="AE108" s="14">
        <f>+INDEX([1]Precios!$B$9:$H$28,MATCH($J108,[1]Precios!$B$9:$B$28,0),6)</f>
        <v>60.933999999999997</v>
      </c>
      <c r="AF108" s="28">
        <f t="shared" si="37"/>
        <v>0</v>
      </c>
      <c r="AG108" s="28">
        <f t="shared" si="38"/>
        <v>0</v>
      </c>
      <c r="AH108" s="28">
        <f t="shared" si="39"/>
        <v>0</v>
      </c>
      <c r="AI108" s="28">
        <f t="shared" si="40"/>
        <v>0</v>
      </c>
      <c r="AJ108" s="28"/>
      <c r="AK108" s="29">
        <f t="shared" si="41"/>
        <v>0</v>
      </c>
      <c r="AL108" s="29" t="e">
        <f t="shared" si="42"/>
        <v>#DIV/0!</v>
      </c>
      <c r="AO108" s="14">
        <f t="shared" si="43"/>
        <v>-5834.0982000000004</v>
      </c>
      <c r="AP108" s="14">
        <f t="shared" si="44"/>
        <v>-60.933999999999997</v>
      </c>
      <c r="AQ108" s="14">
        <f t="shared" si="45"/>
        <v>0</v>
      </c>
      <c r="AR108" s="14">
        <f t="shared" si="46"/>
        <v>0</v>
      </c>
      <c r="AS108" s="14">
        <f t="shared" si="47"/>
        <v>0</v>
      </c>
      <c r="AT108" s="14">
        <f t="shared" si="48"/>
        <v>0</v>
      </c>
      <c r="AU108" s="14">
        <f t="shared" si="49"/>
        <v>0</v>
      </c>
      <c r="AV108" s="14" t="e">
        <f t="shared" si="50"/>
        <v>#DIV/0!</v>
      </c>
      <c r="AY108" s="14"/>
      <c r="AZ108" s="14"/>
      <c r="BA108" s="14"/>
      <c r="BB108" s="14"/>
      <c r="BC108" s="14"/>
      <c r="BD108" s="14"/>
      <c r="BE108" s="14"/>
      <c r="BF108" s="14"/>
      <c r="BG108" s="14"/>
    </row>
    <row r="109" spans="2:59" hidden="1" x14ac:dyDescent="0.25">
      <c r="B109" s="5" t="s">
        <v>49</v>
      </c>
      <c r="C109" s="5" t="s">
        <v>60</v>
      </c>
      <c r="D109" s="5" t="s">
        <v>11</v>
      </c>
      <c r="E109" s="5">
        <v>220</v>
      </c>
      <c r="F109" s="5" t="s">
        <v>52</v>
      </c>
      <c r="G109" s="12" t="s">
        <v>70</v>
      </c>
      <c r="H109" s="13">
        <v>42736</v>
      </c>
      <c r="I109" s="13">
        <v>50040</v>
      </c>
      <c r="J109" s="4" t="str">
        <f t="shared" si="30"/>
        <v>Valdivia 220</v>
      </c>
      <c r="K109" s="14">
        <f t="shared" si="52"/>
        <v>0</v>
      </c>
      <c r="L109" s="14">
        <f t="shared" si="53"/>
        <v>0</v>
      </c>
      <c r="M109" s="11">
        <f t="shared" si="54"/>
        <v>0</v>
      </c>
      <c r="N109" s="11">
        <f t="shared" si="55"/>
        <v>0</v>
      </c>
      <c r="O109" s="15">
        <f t="shared" si="56"/>
        <v>0</v>
      </c>
      <c r="P109" s="15">
        <f t="shared" si="57"/>
        <v>0</v>
      </c>
      <c r="S109" s="7"/>
      <c r="T109" s="7"/>
      <c r="U109" s="7"/>
      <c r="V109" s="7"/>
      <c r="W109" s="7"/>
      <c r="X109" s="7"/>
      <c r="Y109" s="7"/>
      <c r="Z109" s="7"/>
      <c r="AA109" s="7"/>
      <c r="AD109" s="14">
        <f>+INDEX([1]Precios!$B$9:$H$28,MATCH($J109,[1]Precios!$B$9:$B$28,0),7)</f>
        <v>5817.7003999999997</v>
      </c>
      <c r="AE109" s="14">
        <f>+INDEX([1]Precios!$B$9:$H$28,MATCH($J109,[1]Precios!$B$9:$B$28,0),6)</f>
        <v>60.298000000000002</v>
      </c>
      <c r="AF109" s="28">
        <f t="shared" si="37"/>
        <v>0</v>
      </c>
      <c r="AG109" s="28">
        <f t="shared" si="38"/>
        <v>0</v>
      </c>
      <c r="AH109" s="28">
        <f t="shared" si="39"/>
        <v>0</v>
      </c>
      <c r="AI109" s="28">
        <f t="shared" si="40"/>
        <v>0</v>
      </c>
      <c r="AJ109" s="28"/>
      <c r="AK109" s="29">
        <f t="shared" si="41"/>
        <v>0</v>
      </c>
      <c r="AL109" s="29" t="e">
        <f t="shared" si="42"/>
        <v>#DIV/0!</v>
      </c>
      <c r="AO109" s="14">
        <f t="shared" si="43"/>
        <v>-5817.7003999999997</v>
      </c>
      <c r="AP109" s="14">
        <f t="shared" si="44"/>
        <v>-60.298000000000002</v>
      </c>
      <c r="AQ109" s="14">
        <f t="shared" si="45"/>
        <v>0</v>
      </c>
      <c r="AR109" s="14">
        <f t="shared" si="46"/>
        <v>0</v>
      </c>
      <c r="AS109" s="14">
        <f t="shared" si="47"/>
        <v>0</v>
      </c>
      <c r="AT109" s="14">
        <f t="shared" si="48"/>
        <v>0</v>
      </c>
      <c r="AU109" s="14">
        <f t="shared" si="49"/>
        <v>0</v>
      </c>
      <c r="AV109" s="14" t="e">
        <f t="shared" si="50"/>
        <v>#DIV/0!</v>
      </c>
      <c r="AY109" s="14"/>
      <c r="AZ109" s="14"/>
      <c r="BA109" s="14"/>
      <c r="BB109" s="14"/>
      <c r="BC109" s="14"/>
      <c r="BD109" s="14"/>
      <c r="BE109" s="14"/>
      <c r="BF109" s="14"/>
      <c r="BG109" s="14"/>
    </row>
    <row r="110" spans="2:59" hidden="1" x14ac:dyDescent="0.25">
      <c r="B110" s="5" t="s">
        <v>49</v>
      </c>
      <c r="C110" s="5" t="s">
        <v>64</v>
      </c>
      <c r="D110" s="5" t="s">
        <v>11</v>
      </c>
      <c r="E110" s="5">
        <v>220</v>
      </c>
      <c r="F110" s="5" t="s">
        <v>52</v>
      </c>
      <c r="G110" s="12" t="s">
        <v>68</v>
      </c>
      <c r="H110" s="13">
        <v>42736</v>
      </c>
      <c r="I110" s="13">
        <v>50040</v>
      </c>
      <c r="J110" s="4" t="str">
        <f t="shared" si="30"/>
        <v>Valdivia 220</v>
      </c>
      <c r="K110" s="14">
        <f t="shared" si="52"/>
        <v>0</v>
      </c>
      <c r="L110" s="14">
        <f t="shared" si="53"/>
        <v>0</v>
      </c>
      <c r="M110" s="11">
        <f t="shared" si="54"/>
        <v>0</v>
      </c>
      <c r="N110" s="11">
        <f t="shared" si="55"/>
        <v>0</v>
      </c>
      <c r="O110" s="15">
        <f t="shared" si="56"/>
        <v>0</v>
      </c>
      <c r="P110" s="15">
        <f t="shared" si="57"/>
        <v>0</v>
      </c>
      <c r="S110" s="7"/>
      <c r="T110" s="7"/>
      <c r="U110" s="7"/>
      <c r="V110" s="7"/>
      <c r="W110" s="7"/>
      <c r="X110" s="7"/>
      <c r="Y110" s="7"/>
      <c r="Z110" s="7"/>
      <c r="AA110" s="7"/>
      <c r="AD110" s="14">
        <f>+INDEX([1]Precios!$B$9:$H$28,MATCH($J110,[1]Precios!$B$9:$B$28,0),7)</f>
        <v>5817.7003999999997</v>
      </c>
      <c r="AE110" s="14">
        <f>+INDEX([1]Precios!$B$9:$H$28,MATCH($J110,[1]Precios!$B$9:$B$28,0),6)</f>
        <v>60.298000000000002</v>
      </c>
      <c r="AF110" s="28">
        <f t="shared" si="37"/>
        <v>0</v>
      </c>
      <c r="AG110" s="28">
        <f t="shared" si="38"/>
        <v>0</v>
      </c>
      <c r="AH110" s="28">
        <f t="shared" si="39"/>
        <v>0</v>
      </c>
      <c r="AI110" s="28">
        <f t="shared" si="40"/>
        <v>0</v>
      </c>
      <c r="AJ110" s="28"/>
      <c r="AK110" s="29">
        <f t="shared" si="41"/>
        <v>0</v>
      </c>
      <c r="AL110" s="29" t="e">
        <f t="shared" si="42"/>
        <v>#DIV/0!</v>
      </c>
      <c r="AO110" s="14">
        <f t="shared" si="43"/>
        <v>-5817.7003999999997</v>
      </c>
      <c r="AP110" s="14">
        <f t="shared" si="44"/>
        <v>-60.298000000000002</v>
      </c>
      <c r="AQ110" s="14">
        <f t="shared" si="45"/>
        <v>0</v>
      </c>
      <c r="AR110" s="14">
        <f t="shared" si="46"/>
        <v>0</v>
      </c>
      <c r="AS110" s="14">
        <f t="shared" si="47"/>
        <v>0</v>
      </c>
      <c r="AT110" s="14">
        <f t="shared" si="48"/>
        <v>0</v>
      </c>
      <c r="AU110" s="14">
        <f t="shared" si="49"/>
        <v>0</v>
      </c>
      <c r="AV110" s="14" t="e">
        <f t="shared" si="50"/>
        <v>#DIV/0!</v>
      </c>
      <c r="AY110" s="14"/>
      <c r="AZ110" s="14"/>
      <c r="BA110" s="14"/>
      <c r="BB110" s="14"/>
      <c r="BC110" s="14"/>
      <c r="BD110" s="14"/>
      <c r="BE110" s="14"/>
      <c r="BF110" s="14"/>
      <c r="BG110" s="14"/>
    </row>
    <row r="111" spans="2:59" hidden="1" x14ac:dyDescent="0.25">
      <c r="B111" s="5" t="s">
        <v>49</v>
      </c>
      <c r="C111" s="5" t="s">
        <v>64</v>
      </c>
      <c r="D111" s="5" t="s">
        <v>14</v>
      </c>
      <c r="E111" s="5">
        <v>220</v>
      </c>
      <c r="F111" s="5" t="s">
        <v>52</v>
      </c>
      <c r="G111" s="12" t="s">
        <v>68</v>
      </c>
      <c r="H111" s="13">
        <v>42736</v>
      </c>
      <c r="I111" s="13">
        <v>50040</v>
      </c>
      <c r="J111" s="4" t="str">
        <f t="shared" si="30"/>
        <v>Barro Blanco 220</v>
      </c>
      <c r="K111" s="14">
        <f t="shared" si="52"/>
        <v>0</v>
      </c>
      <c r="L111" s="14">
        <f t="shared" si="53"/>
        <v>0</v>
      </c>
      <c r="M111" s="11">
        <f t="shared" si="54"/>
        <v>0</v>
      </c>
      <c r="N111" s="11">
        <f t="shared" si="55"/>
        <v>0</v>
      </c>
      <c r="O111" s="15">
        <f t="shared" si="56"/>
        <v>0</v>
      </c>
      <c r="P111" s="15">
        <f t="shared" si="57"/>
        <v>0</v>
      </c>
      <c r="S111" s="7"/>
      <c r="T111" s="7"/>
      <c r="U111" s="7"/>
      <c r="V111" s="7"/>
      <c r="W111" s="7"/>
      <c r="X111" s="7"/>
      <c r="Y111" s="7"/>
      <c r="Z111" s="7"/>
      <c r="AA111" s="7"/>
      <c r="AD111" s="14">
        <f>+INDEX([1]Precios!$B$9:$H$28,MATCH($J111,[1]Precios!$B$9:$B$28,0),7)</f>
        <v>5834.0982000000004</v>
      </c>
      <c r="AE111" s="14">
        <f>+INDEX([1]Precios!$B$9:$H$28,MATCH($J111,[1]Precios!$B$9:$B$28,0),6)</f>
        <v>60.933999999999997</v>
      </c>
      <c r="AF111" s="28">
        <f t="shared" si="37"/>
        <v>0</v>
      </c>
      <c r="AG111" s="28">
        <f t="shared" si="38"/>
        <v>0</v>
      </c>
      <c r="AH111" s="28">
        <f t="shared" si="39"/>
        <v>0</v>
      </c>
      <c r="AI111" s="28">
        <f t="shared" si="40"/>
        <v>0</v>
      </c>
      <c r="AJ111" s="28"/>
      <c r="AK111" s="29">
        <f t="shared" si="41"/>
        <v>0</v>
      </c>
      <c r="AL111" s="29" t="e">
        <f t="shared" si="42"/>
        <v>#DIV/0!</v>
      </c>
      <c r="AO111" s="14">
        <f t="shared" si="43"/>
        <v>-5834.0982000000004</v>
      </c>
      <c r="AP111" s="14">
        <f t="shared" si="44"/>
        <v>-60.933999999999997</v>
      </c>
      <c r="AQ111" s="14">
        <f t="shared" si="45"/>
        <v>0</v>
      </c>
      <c r="AR111" s="14">
        <f t="shared" si="46"/>
        <v>0</v>
      </c>
      <c r="AS111" s="14">
        <f t="shared" si="47"/>
        <v>0</v>
      </c>
      <c r="AT111" s="14">
        <f t="shared" si="48"/>
        <v>0</v>
      </c>
      <c r="AU111" s="14">
        <f t="shared" si="49"/>
        <v>0</v>
      </c>
      <c r="AV111" s="14" t="e">
        <f t="shared" si="50"/>
        <v>#DIV/0!</v>
      </c>
      <c r="AY111" s="14"/>
      <c r="AZ111" s="14"/>
      <c r="BA111" s="14"/>
      <c r="BB111" s="14"/>
      <c r="BC111" s="14"/>
      <c r="BD111" s="14"/>
      <c r="BE111" s="14"/>
      <c r="BF111" s="14"/>
      <c r="BG111" s="14"/>
    </row>
    <row r="112" spans="2:59" hidden="1" x14ac:dyDescent="0.25">
      <c r="B112" s="5" t="s">
        <v>49</v>
      </c>
      <c r="C112" s="5" t="s">
        <v>64</v>
      </c>
      <c r="D112" s="5" t="s">
        <v>15</v>
      </c>
      <c r="E112" s="5">
        <v>220</v>
      </c>
      <c r="F112" s="5" t="s">
        <v>52</v>
      </c>
      <c r="G112" s="12" t="s">
        <v>68</v>
      </c>
      <c r="H112" s="13">
        <v>42736</v>
      </c>
      <c r="I112" s="13">
        <v>50040</v>
      </c>
      <c r="J112" s="4" t="str">
        <f t="shared" si="30"/>
        <v>Puerto Montt 220</v>
      </c>
      <c r="K112" s="14">
        <f t="shared" si="52"/>
        <v>0</v>
      </c>
      <c r="L112" s="14">
        <f t="shared" si="53"/>
        <v>0</v>
      </c>
      <c r="M112" s="11">
        <f t="shared" si="54"/>
        <v>0</v>
      </c>
      <c r="N112" s="11">
        <f t="shared" si="55"/>
        <v>0</v>
      </c>
      <c r="O112" s="15">
        <f t="shared" si="56"/>
        <v>0</v>
      </c>
      <c r="P112" s="15">
        <f t="shared" si="57"/>
        <v>0</v>
      </c>
      <c r="S112" s="7"/>
      <c r="T112" s="7"/>
      <c r="U112" s="7"/>
      <c r="V112" s="7"/>
      <c r="W112" s="7"/>
      <c r="X112" s="7"/>
      <c r="Y112" s="7"/>
      <c r="Z112" s="7"/>
      <c r="AA112" s="7"/>
      <c r="AD112" s="14">
        <f>+INDEX([1]Precios!$B$9:$H$28,MATCH($J112,[1]Precios!$B$9:$B$28,0),7)</f>
        <v>5921.3765999999996</v>
      </c>
      <c r="AE112" s="14">
        <f>+INDEX([1]Precios!$B$9:$H$28,MATCH($J112,[1]Precios!$B$9:$B$28,0),6)</f>
        <v>61.277000000000001</v>
      </c>
      <c r="AF112" s="28">
        <f t="shared" si="37"/>
        <v>0</v>
      </c>
      <c r="AG112" s="28">
        <f t="shared" si="38"/>
        <v>0</v>
      </c>
      <c r="AH112" s="28">
        <f t="shared" si="39"/>
        <v>0</v>
      </c>
      <c r="AI112" s="28">
        <f t="shared" si="40"/>
        <v>0</v>
      </c>
      <c r="AJ112" s="28"/>
      <c r="AK112" s="29">
        <f t="shared" si="41"/>
        <v>0</v>
      </c>
      <c r="AL112" s="29" t="e">
        <f t="shared" si="42"/>
        <v>#DIV/0!</v>
      </c>
      <c r="AO112" s="14">
        <f t="shared" si="43"/>
        <v>-5921.3765999999996</v>
      </c>
      <c r="AP112" s="14">
        <f t="shared" si="44"/>
        <v>-61.277000000000001</v>
      </c>
      <c r="AQ112" s="14">
        <f t="shared" si="45"/>
        <v>0</v>
      </c>
      <c r="AR112" s="14">
        <f t="shared" si="46"/>
        <v>0</v>
      </c>
      <c r="AS112" s="14">
        <f t="shared" si="47"/>
        <v>0</v>
      </c>
      <c r="AT112" s="14">
        <f t="shared" si="48"/>
        <v>0</v>
      </c>
      <c r="AU112" s="14">
        <f t="shared" si="49"/>
        <v>0</v>
      </c>
      <c r="AV112" s="14" t="e">
        <f t="shared" si="50"/>
        <v>#DIV/0!</v>
      </c>
      <c r="AY112" s="14"/>
      <c r="AZ112" s="14"/>
      <c r="BA112" s="14"/>
      <c r="BB112" s="14"/>
      <c r="BC112" s="14"/>
      <c r="BD112" s="14"/>
      <c r="BE112" s="14"/>
      <c r="BF112" s="14"/>
      <c r="BG112" s="14"/>
    </row>
    <row r="113" spans="2:59" hidden="1" x14ac:dyDescent="0.25">
      <c r="B113" s="5" t="s">
        <v>49</v>
      </c>
      <c r="C113" s="5" t="s">
        <v>64</v>
      </c>
      <c r="D113" s="5" t="s">
        <v>11</v>
      </c>
      <c r="E113" s="5">
        <v>220</v>
      </c>
      <c r="F113" s="5" t="s">
        <v>52</v>
      </c>
      <c r="G113" s="12" t="s">
        <v>69</v>
      </c>
      <c r="H113" s="13">
        <v>42736</v>
      </c>
      <c r="I113" s="13">
        <v>50040</v>
      </c>
      <c r="J113" s="4" t="str">
        <f t="shared" si="30"/>
        <v>Valdivia 220</v>
      </c>
      <c r="K113" s="14">
        <f t="shared" si="52"/>
        <v>0</v>
      </c>
      <c r="L113" s="14">
        <f t="shared" si="53"/>
        <v>0</v>
      </c>
      <c r="M113" s="11">
        <f t="shared" si="54"/>
        <v>0</v>
      </c>
      <c r="N113" s="11">
        <f t="shared" si="55"/>
        <v>0</v>
      </c>
      <c r="O113" s="15">
        <f t="shared" si="56"/>
        <v>0</v>
      </c>
      <c r="P113" s="15">
        <f t="shared" si="57"/>
        <v>0</v>
      </c>
      <c r="S113" s="7"/>
      <c r="T113" s="7"/>
      <c r="U113" s="7"/>
      <c r="V113" s="7"/>
      <c r="W113" s="7"/>
      <c r="X113" s="7"/>
      <c r="Y113" s="7"/>
      <c r="Z113" s="7"/>
      <c r="AA113" s="7"/>
      <c r="AD113" s="14">
        <f>+INDEX([1]Precios!$B$9:$H$28,MATCH($J113,[1]Precios!$B$9:$B$28,0),7)</f>
        <v>5817.7003999999997</v>
      </c>
      <c r="AE113" s="14">
        <f>+INDEX([1]Precios!$B$9:$H$28,MATCH($J113,[1]Precios!$B$9:$B$28,0),6)</f>
        <v>60.298000000000002</v>
      </c>
      <c r="AF113" s="28">
        <f t="shared" si="37"/>
        <v>0</v>
      </c>
      <c r="AG113" s="28">
        <f t="shared" si="38"/>
        <v>0</v>
      </c>
      <c r="AH113" s="28">
        <f t="shared" si="39"/>
        <v>0</v>
      </c>
      <c r="AI113" s="28">
        <f t="shared" si="40"/>
        <v>0</v>
      </c>
      <c r="AJ113" s="28"/>
      <c r="AK113" s="29">
        <f t="shared" si="41"/>
        <v>0</v>
      </c>
      <c r="AL113" s="29" t="e">
        <f t="shared" si="42"/>
        <v>#DIV/0!</v>
      </c>
      <c r="AO113" s="14">
        <f t="shared" si="43"/>
        <v>-5817.7003999999997</v>
      </c>
      <c r="AP113" s="14">
        <f t="shared" si="44"/>
        <v>-60.298000000000002</v>
      </c>
      <c r="AQ113" s="14">
        <f t="shared" si="45"/>
        <v>0</v>
      </c>
      <c r="AR113" s="14">
        <f t="shared" si="46"/>
        <v>0</v>
      </c>
      <c r="AS113" s="14">
        <f t="shared" si="47"/>
        <v>0</v>
      </c>
      <c r="AT113" s="14">
        <f t="shared" si="48"/>
        <v>0</v>
      </c>
      <c r="AU113" s="14">
        <f t="shared" si="49"/>
        <v>0</v>
      </c>
      <c r="AV113" s="14" t="e">
        <f t="shared" si="50"/>
        <v>#DIV/0!</v>
      </c>
      <c r="AY113" s="14"/>
      <c r="AZ113" s="14"/>
      <c r="BA113" s="14"/>
      <c r="BB113" s="14"/>
      <c r="BC113" s="14"/>
      <c r="BD113" s="14"/>
      <c r="BE113" s="14"/>
      <c r="BF113" s="14"/>
      <c r="BG113" s="14"/>
    </row>
    <row r="114" spans="2:59" hidden="1" x14ac:dyDescent="0.25">
      <c r="B114" s="5" t="s">
        <v>49</v>
      </c>
      <c r="C114" s="5" t="s">
        <v>64</v>
      </c>
      <c r="D114" s="5" t="s">
        <v>14</v>
      </c>
      <c r="E114" s="5">
        <v>220</v>
      </c>
      <c r="F114" s="5" t="s">
        <v>52</v>
      </c>
      <c r="G114" s="12" t="s">
        <v>69</v>
      </c>
      <c r="H114" s="13">
        <v>42736</v>
      </c>
      <c r="I114" s="13">
        <v>50040</v>
      </c>
      <c r="J114" s="4" t="str">
        <f t="shared" si="30"/>
        <v>Barro Blanco 220</v>
      </c>
      <c r="K114" s="14">
        <f t="shared" si="52"/>
        <v>0</v>
      </c>
      <c r="L114" s="14">
        <f t="shared" si="53"/>
        <v>0</v>
      </c>
      <c r="M114" s="11">
        <f t="shared" si="54"/>
        <v>0</v>
      </c>
      <c r="N114" s="11">
        <f t="shared" si="55"/>
        <v>0</v>
      </c>
      <c r="O114" s="15">
        <f t="shared" si="56"/>
        <v>0</v>
      </c>
      <c r="P114" s="15">
        <f t="shared" si="57"/>
        <v>0</v>
      </c>
      <c r="S114" s="7"/>
      <c r="T114" s="7"/>
      <c r="U114" s="7"/>
      <c r="V114" s="7"/>
      <c r="W114" s="7"/>
      <c r="X114" s="7"/>
      <c r="Y114" s="7"/>
      <c r="Z114" s="7"/>
      <c r="AA114" s="7"/>
      <c r="AD114" s="14">
        <f>+INDEX([1]Precios!$B$9:$H$28,MATCH($J114,[1]Precios!$B$9:$B$28,0),7)</f>
        <v>5834.0982000000004</v>
      </c>
      <c r="AE114" s="14">
        <f>+INDEX([1]Precios!$B$9:$H$28,MATCH($J114,[1]Precios!$B$9:$B$28,0),6)</f>
        <v>60.933999999999997</v>
      </c>
      <c r="AF114" s="28">
        <f t="shared" si="37"/>
        <v>0</v>
      </c>
      <c r="AG114" s="28">
        <f t="shared" si="38"/>
        <v>0</v>
      </c>
      <c r="AH114" s="28">
        <f t="shared" si="39"/>
        <v>0</v>
      </c>
      <c r="AI114" s="28">
        <f t="shared" si="40"/>
        <v>0</v>
      </c>
      <c r="AJ114" s="28"/>
      <c r="AK114" s="29">
        <f t="shared" si="41"/>
        <v>0</v>
      </c>
      <c r="AL114" s="29" t="e">
        <f t="shared" si="42"/>
        <v>#DIV/0!</v>
      </c>
      <c r="AO114" s="14">
        <f t="shared" si="43"/>
        <v>-5834.0982000000004</v>
      </c>
      <c r="AP114" s="14">
        <f t="shared" si="44"/>
        <v>-60.933999999999997</v>
      </c>
      <c r="AQ114" s="14">
        <f t="shared" si="45"/>
        <v>0</v>
      </c>
      <c r="AR114" s="14">
        <f t="shared" si="46"/>
        <v>0</v>
      </c>
      <c r="AS114" s="14">
        <f t="shared" si="47"/>
        <v>0</v>
      </c>
      <c r="AT114" s="14">
        <f t="shared" si="48"/>
        <v>0</v>
      </c>
      <c r="AU114" s="14">
        <f t="shared" si="49"/>
        <v>0</v>
      </c>
      <c r="AV114" s="14" t="e">
        <f t="shared" si="50"/>
        <v>#DIV/0!</v>
      </c>
      <c r="AY114" s="14"/>
      <c r="AZ114" s="14"/>
      <c r="BA114" s="14"/>
      <c r="BB114" s="14"/>
      <c r="BC114" s="14"/>
      <c r="BD114" s="14"/>
      <c r="BE114" s="14"/>
      <c r="BF114" s="14"/>
      <c r="BG114" s="14"/>
    </row>
    <row r="115" spans="2:59" hidden="1" x14ac:dyDescent="0.25">
      <c r="B115" s="5" t="s">
        <v>49</v>
      </c>
      <c r="C115" s="5" t="s">
        <v>64</v>
      </c>
      <c r="D115" s="5" t="s">
        <v>15</v>
      </c>
      <c r="E115" s="5">
        <v>220</v>
      </c>
      <c r="F115" s="5" t="s">
        <v>52</v>
      </c>
      <c r="G115" s="12" t="s">
        <v>69</v>
      </c>
      <c r="H115" s="13">
        <v>42736</v>
      </c>
      <c r="I115" s="13">
        <v>50040</v>
      </c>
      <c r="J115" s="4" t="str">
        <f t="shared" si="30"/>
        <v>Puerto Montt 220</v>
      </c>
      <c r="K115" s="14">
        <f t="shared" si="52"/>
        <v>0</v>
      </c>
      <c r="L115" s="14">
        <f t="shared" si="53"/>
        <v>0</v>
      </c>
      <c r="M115" s="11">
        <f t="shared" si="54"/>
        <v>0</v>
      </c>
      <c r="N115" s="11">
        <f t="shared" si="55"/>
        <v>0</v>
      </c>
      <c r="O115" s="15">
        <f t="shared" si="56"/>
        <v>0</v>
      </c>
      <c r="P115" s="15">
        <f t="shared" si="57"/>
        <v>0</v>
      </c>
      <c r="S115" s="7"/>
      <c r="T115" s="7"/>
      <c r="U115" s="7"/>
      <c r="V115" s="7"/>
      <c r="W115" s="7"/>
      <c r="X115" s="7"/>
      <c r="Y115" s="7"/>
      <c r="Z115" s="7"/>
      <c r="AA115" s="7"/>
      <c r="AD115" s="14">
        <f>+INDEX([1]Precios!$B$9:$H$28,MATCH($J115,[1]Precios!$B$9:$B$28,0),7)</f>
        <v>5921.3765999999996</v>
      </c>
      <c r="AE115" s="14">
        <f>+INDEX([1]Precios!$B$9:$H$28,MATCH($J115,[1]Precios!$B$9:$B$28,0),6)</f>
        <v>61.277000000000001</v>
      </c>
      <c r="AF115" s="28">
        <f t="shared" si="37"/>
        <v>0</v>
      </c>
      <c r="AG115" s="28">
        <f t="shared" si="38"/>
        <v>0</v>
      </c>
      <c r="AH115" s="28">
        <f t="shared" si="39"/>
        <v>0</v>
      </c>
      <c r="AI115" s="28">
        <f t="shared" si="40"/>
        <v>0</v>
      </c>
      <c r="AJ115" s="28"/>
      <c r="AK115" s="29">
        <f t="shared" si="41"/>
        <v>0</v>
      </c>
      <c r="AL115" s="29" t="e">
        <f t="shared" si="42"/>
        <v>#DIV/0!</v>
      </c>
      <c r="AO115" s="14">
        <f t="shared" si="43"/>
        <v>-5921.3765999999996</v>
      </c>
      <c r="AP115" s="14">
        <f t="shared" si="44"/>
        <v>-61.277000000000001</v>
      </c>
      <c r="AQ115" s="14">
        <f t="shared" si="45"/>
        <v>0</v>
      </c>
      <c r="AR115" s="14">
        <f t="shared" si="46"/>
        <v>0</v>
      </c>
      <c r="AS115" s="14">
        <f t="shared" si="47"/>
        <v>0</v>
      </c>
      <c r="AT115" s="14">
        <f t="shared" si="48"/>
        <v>0</v>
      </c>
      <c r="AU115" s="14">
        <f t="shared" si="49"/>
        <v>0</v>
      </c>
      <c r="AV115" s="14" t="e">
        <f t="shared" si="50"/>
        <v>#DIV/0!</v>
      </c>
      <c r="AY115" s="14"/>
      <c r="AZ115" s="14"/>
      <c r="BA115" s="14"/>
      <c r="BB115" s="14"/>
      <c r="BC115" s="14"/>
      <c r="BD115" s="14"/>
      <c r="BE115" s="14"/>
      <c r="BF115" s="14"/>
      <c r="BG115" s="14"/>
    </row>
    <row r="116" spans="2:59" hidden="1" x14ac:dyDescent="0.25">
      <c r="B116" s="5" t="s">
        <v>49</v>
      </c>
      <c r="C116" s="5" t="s">
        <v>64</v>
      </c>
      <c r="D116" s="5" t="s">
        <v>11</v>
      </c>
      <c r="E116" s="5">
        <v>220</v>
      </c>
      <c r="F116" s="5" t="s">
        <v>52</v>
      </c>
      <c r="G116" s="12" t="s">
        <v>70</v>
      </c>
      <c r="H116" s="13">
        <v>42736</v>
      </c>
      <c r="I116" s="13">
        <v>50040</v>
      </c>
      <c r="J116" s="4" t="str">
        <f t="shared" si="30"/>
        <v>Valdivia 220</v>
      </c>
      <c r="K116" s="14">
        <f t="shared" si="52"/>
        <v>0</v>
      </c>
      <c r="L116" s="14">
        <f t="shared" si="53"/>
        <v>0</v>
      </c>
      <c r="M116" s="11">
        <f t="shared" si="54"/>
        <v>0</v>
      </c>
      <c r="N116" s="11">
        <f t="shared" si="55"/>
        <v>0</v>
      </c>
      <c r="O116" s="15">
        <f t="shared" si="56"/>
        <v>0</v>
      </c>
      <c r="P116" s="15">
        <f t="shared" si="57"/>
        <v>0</v>
      </c>
      <c r="S116" s="7"/>
      <c r="T116" s="7"/>
      <c r="U116" s="7"/>
      <c r="V116" s="7"/>
      <c r="W116" s="7"/>
      <c r="X116" s="7"/>
      <c r="Y116" s="7"/>
      <c r="Z116" s="7"/>
      <c r="AA116" s="7"/>
      <c r="AD116" s="14">
        <f>+INDEX([1]Precios!$B$9:$H$28,MATCH($J116,[1]Precios!$B$9:$B$28,0),7)</f>
        <v>5817.7003999999997</v>
      </c>
      <c r="AE116" s="14">
        <f>+INDEX([1]Precios!$B$9:$H$28,MATCH($J116,[1]Precios!$B$9:$B$28,0),6)</f>
        <v>60.298000000000002</v>
      </c>
      <c r="AF116" s="28">
        <f t="shared" si="37"/>
        <v>0</v>
      </c>
      <c r="AG116" s="28">
        <f t="shared" si="38"/>
        <v>0</v>
      </c>
      <c r="AH116" s="28">
        <f t="shared" si="39"/>
        <v>0</v>
      </c>
      <c r="AI116" s="28">
        <f t="shared" si="40"/>
        <v>0</v>
      </c>
      <c r="AJ116" s="28"/>
      <c r="AK116" s="29">
        <f t="shared" si="41"/>
        <v>0</v>
      </c>
      <c r="AL116" s="29" t="e">
        <f t="shared" si="42"/>
        <v>#DIV/0!</v>
      </c>
      <c r="AO116" s="14">
        <f t="shared" si="43"/>
        <v>-5817.7003999999997</v>
      </c>
      <c r="AP116" s="14">
        <f t="shared" si="44"/>
        <v>-60.298000000000002</v>
      </c>
      <c r="AQ116" s="14">
        <f t="shared" si="45"/>
        <v>0</v>
      </c>
      <c r="AR116" s="14">
        <f t="shared" si="46"/>
        <v>0</v>
      </c>
      <c r="AS116" s="14">
        <f t="shared" si="47"/>
        <v>0</v>
      </c>
      <c r="AT116" s="14">
        <f t="shared" si="48"/>
        <v>0</v>
      </c>
      <c r="AU116" s="14">
        <f t="shared" si="49"/>
        <v>0</v>
      </c>
      <c r="AV116" s="14" t="e">
        <f t="shared" si="50"/>
        <v>#DIV/0!</v>
      </c>
      <c r="AY116" s="14"/>
      <c r="AZ116" s="14"/>
      <c r="BA116" s="14"/>
      <c r="BB116" s="14"/>
      <c r="BC116" s="14"/>
      <c r="BD116" s="14"/>
      <c r="BE116" s="14"/>
      <c r="BF116" s="14"/>
      <c r="BG116" s="14"/>
    </row>
    <row r="117" spans="2:59" hidden="1" x14ac:dyDescent="0.25">
      <c r="B117" s="5" t="s">
        <v>49</v>
      </c>
      <c r="C117" s="5" t="s">
        <v>64</v>
      </c>
      <c r="D117" s="5" t="s">
        <v>14</v>
      </c>
      <c r="E117" s="5">
        <v>220</v>
      </c>
      <c r="F117" s="5" t="s">
        <v>52</v>
      </c>
      <c r="G117" s="12" t="s">
        <v>70</v>
      </c>
      <c r="H117" s="13">
        <v>42736</v>
      </c>
      <c r="I117" s="13">
        <v>50040</v>
      </c>
      <c r="J117" s="4" t="str">
        <f t="shared" si="30"/>
        <v>Barro Blanco 220</v>
      </c>
      <c r="K117" s="14">
        <f t="shared" si="52"/>
        <v>0</v>
      </c>
      <c r="L117" s="14">
        <f t="shared" si="53"/>
        <v>0</v>
      </c>
      <c r="M117" s="11">
        <f t="shared" si="54"/>
        <v>0</v>
      </c>
      <c r="N117" s="11">
        <f t="shared" si="55"/>
        <v>0</v>
      </c>
      <c r="O117" s="15">
        <f t="shared" si="56"/>
        <v>0</v>
      </c>
      <c r="P117" s="15">
        <f t="shared" si="57"/>
        <v>0</v>
      </c>
      <c r="S117" s="7"/>
      <c r="T117" s="7"/>
      <c r="U117" s="7"/>
      <c r="V117" s="7"/>
      <c r="W117" s="7"/>
      <c r="X117" s="7"/>
      <c r="Y117" s="7"/>
      <c r="Z117" s="7"/>
      <c r="AA117" s="7"/>
      <c r="AD117" s="14">
        <f>+INDEX([1]Precios!$B$9:$H$28,MATCH($J117,[1]Precios!$B$9:$B$28,0),7)</f>
        <v>5834.0982000000004</v>
      </c>
      <c r="AE117" s="14">
        <f>+INDEX([1]Precios!$B$9:$H$28,MATCH($J117,[1]Precios!$B$9:$B$28,0),6)</f>
        <v>60.933999999999997</v>
      </c>
      <c r="AF117" s="28">
        <f t="shared" si="37"/>
        <v>0</v>
      </c>
      <c r="AG117" s="28">
        <f t="shared" si="38"/>
        <v>0</v>
      </c>
      <c r="AH117" s="28">
        <f t="shared" si="39"/>
        <v>0</v>
      </c>
      <c r="AI117" s="28">
        <f t="shared" si="40"/>
        <v>0</v>
      </c>
      <c r="AJ117" s="28"/>
      <c r="AK117" s="29">
        <f t="shared" si="41"/>
        <v>0</v>
      </c>
      <c r="AL117" s="29" t="e">
        <f t="shared" si="42"/>
        <v>#DIV/0!</v>
      </c>
      <c r="AO117" s="14">
        <f t="shared" si="43"/>
        <v>-5834.0982000000004</v>
      </c>
      <c r="AP117" s="14">
        <f t="shared" si="44"/>
        <v>-60.933999999999997</v>
      </c>
      <c r="AQ117" s="14">
        <f t="shared" si="45"/>
        <v>0</v>
      </c>
      <c r="AR117" s="14">
        <f t="shared" si="46"/>
        <v>0</v>
      </c>
      <c r="AS117" s="14">
        <f t="shared" si="47"/>
        <v>0</v>
      </c>
      <c r="AT117" s="14">
        <f t="shared" si="48"/>
        <v>0</v>
      </c>
      <c r="AU117" s="14">
        <f t="shared" si="49"/>
        <v>0</v>
      </c>
      <c r="AV117" s="14" t="e">
        <f t="shared" si="50"/>
        <v>#DIV/0!</v>
      </c>
      <c r="AY117" s="14"/>
      <c r="AZ117" s="14"/>
      <c r="BA117" s="14"/>
      <c r="BB117" s="14"/>
      <c r="BC117" s="14"/>
      <c r="BD117" s="14"/>
      <c r="BE117" s="14"/>
      <c r="BF117" s="14"/>
      <c r="BG117" s="14"/>
    </row>
    <row r="118" spans="2:59" hidden="1" x14ac:dyDescent="0.25">
      <c r="B118" s="5" t="s">
        <v>49</v>
      </c>
      <c r="C118" s="5" t="s">
        <v>64</v>
      </c>
      <c r="D118" s="5" t="s">
        <v>15</v>
      </c>
      <c r="E118" s="5">
        <v>220</v>
      </c>
      <c r="F118" s="5" t="s">
        <v>52</v>
      </c>
      <c r="G118" s="12" t="s">
        <v>70</v>
      </c>
      <c r="H118" s="13">
        <v>42736</v>
      </c>
      <c r="I118" s="13">
        <v>50040</v>
      </c>
      <c r="J118" s="4" t="str">
        <f t="shared" si="30"/>
        <v>Puerto Montt 220</v>
      </c>
      <c r="K118" s="14">
        <f t="shared" si="52"/>
        <v>0</v>
      </c>
      <c r="L118" s="14">
        <f t="shared" si="53"/>
        <v>0</v>
      </c>
      <c r="M118" s="11">
        <f t="shared" si="54"/>
        <v>0</v>
      </c>
      <c r="N118" s="11">
        <f t="shared" si="55"/>
        <v>0</v>
      </c>
      <c r="O118" s="15">
        <f t="shared" si="56"/>
        <v>0</v>
      </c>
      <c r="P118" s="15">
        <f t="shared" si="57"/>
        <v>0</v>
      </c>
      <c r="S118" s="7"/>
      <c r="T118" s="7"/>
      <c r="U118" s="7"/>
      <c r="V118" s="7"/>
      <c r="W118" s="7"/>
      <c r="X118" s="7"/>
      <c r="Y118" s="7"/>
      <c r="Z118" s="7"/>
      <c r="AA118" s="7"/>
      <c r="AD118" s="14">
        <f>+INDEX([1]Precios!$B$9:$H$28,MATCH($J118,[1]Precios!$B$9:$B$28,0),7)</f>
        <v>5921.3765999999996</v>
      </c>
      <c r="AE118" s="14">
        <f>+INDEX([1]Precios!$B$9:$H$28,MATCH($J118,[1]Precios!$B$9:$B$28,0),6)</f>
        <v>61.277000000000001</v>
      </c>
      <c r="AF118" s="28">
        <f t="shared" si="37"/>
        <v>0</v>
      </c>
      <c r="AG118" s="28">
        <f t="shared" si="38"/>
        <v>0</v>
      </c>
      <c r="AH118" s="28">
        <f t="shared" si="39"/>
        <v>0</v>
      </c>
      <c r="AI118" s="28">
        <f t="shared" si="40"/>
        <v>0</v>
      </c>
      <c r="AJ118" s="28"/>
      <c r="AK118" s="29">
        <f t="shared" si="41"/>
        <v>0</v>
      </c>
      <c r="AL118" s="29" t="e">
        <f t="shared" si="42"/>
        <v>#DIV/0!</v>
      </c>
      <c r="AO118" s="14">
        <f t="shared" si="43"/>
        <v>-5921.3765999999996</v>
      </c>
      <c r="AP118" s="14">
        <f t="shared" si="44"/>
        <v>-61.277000000000001</v>
      </c>
      <c r="AQ118" s="14">
        <f t="shared" si="45"/>
        <v>0</v>
      </c>
      <c r="AR118" s="14">
        <f t="shared" si="46"/>
        <v>0</v>
      </c>
      <c r="AS118" s="14">
        <f t="shared" si="47"/>
        <v>0</v>
      </c>
      <c r="AT118" s="14">
        <f t="shared" si="48"/>
        <v>0</v>
      </c>
      <c r="AU118" s="14">
        <f t="shared" si="49"/>
        <v>0</v>
      </c>
      <c r="AV118" s="14" t="e">
        <f t="shared" si="50"/>
        <v>#DIV/0!</v>
      </c>
      <c r="AY118" s="14"/>
      <c r="AZ118" s="14"/>
      <c r="BA118" s="14"/>
      <c r="BB118" s="14"/>
      <c r="BC118" s="14"/>
      <c r="BD118" s="14"/>
      <c r="BE118" s="14"/>
      <c r="BF118" s="14"/>
      <c r="BG118" s="14"/>
    </row>
    <row r="119" spans="2:59" hidden="1" x14ac:dyDescent="0.25">
      <c r="B119" s="5" t="s">
        <v>49</v>
      </c>
      <c r="C119" s="5" t="s">
        <v>62</v>
      </c>
      <c r="D119" s="5" t="s">
        <v>14</v>
      </c>
      <c r="E119" s="5">
        <v>220</v>
      </c>
      <c r="F119" s="5" t="s">
        <v>52</v>
      </c>
      <c r="G119" s="12" t="s">
        <v>68</v>
      </c>
      <c r="H119" s="13">
        <v>42736</v>
      </c>
      <c r="I119" s="13">
        <v>50040</v>
      </c>
      <c r="J119" s="4" t="str">
        <f t="shared" si="30"/>
        <v>Barro Blanco 220</v>
      </c>
      <c r="K119" s="14">
        <f t="shared" si="52"/>
        <v>0</v>
      </c>
      <c r="L119" s="14">
        <f t="shared" si="53"/>
        <v>0</v>
      </c>
      <c r="M119" s="11">
        <f t="shared" si="54"/>
        <v>0</v>
      </c>
      <c r="N119" s="11">
        <f t="shared" si="55"/>
        <v>0</v>
      </c>
      <c r="O119" s="15">
        <f t="shared" si="56"/>
        <v>0</v>
      </c>
      <c r="P119" s="15">
        <f t="shared" si="57"/>
        <v>0</v>
      </c>
      <c r="S119" s="7"/>
      <c r="T119" s="7"/>
      <c r="U119" s="7"/>
      <c r="V119" s="6"/>
      <c r="W119" s="7"/>
      <c r="X119" s="6"/>
      <c r="Y119" s="7"/>
      <c r="Z119" s="7"/>
      <c r="AA119" s="7"/>
      <c r="AD119" s="14">
        <f>+INDEX([1]Precios!$B$9:$H$28,MATCH($J119,[1]Precios!$B$9:$B$28,0),7)</f>
        <v>5834.0982000000004</v>
      </c>
      <c r="AE119" s="14">
        <f>+INDEX([1]Precios!$B$9:$H$28,MATCH($J119,[1]Precios!$B$9:$B$28,0),6)</f>
        <v>60.933999999999997</v>
      </c>
      <c r="AF119" s="28">
        <f t="shared" si="37"/>
        <v>0</v>
      </c>
      <c r="AG119" s="28">
        <f t="shared" si="38"/>
        <v>0</v>
      </c>
      <c r="AH119" s="28">
        <f t="shared" si="39"/>
        <v>0</v>
      </c>
      <c r="AI119" s="28">
        <f t="shared" si="40"/>
        <v>0</v>
      </c>
      <c r="AJ119" s="28"/>
      <c r="AK119" s="29">
        <f t="shared" si="41"/>
        <v>0</v>
      </c>
      <c r="AL119" s="29" t="e">
        <f t="shared" si="42"/>
        <v>#DIV/0!</v>
      </c>
      <c r="AO119" s="14">
        <f t="shared" si="43"/>
        <v>-5834.0982000000004</v>
      </c>
      <c r="AP119" s="14">
        <f t="shared" si="44"/>
        <v>-60.933999999999997</v>
      </c>
      <c r="AQ119" s="14">
        <f t="shared" si="45"/>
        <v>0</v>
      </c>
      <c r="AR119" s="14">
        <f t="shared" si="46"/>
        <v>0</v>
      </c>
      <c r="AS119" s="14">
        <f t="shared" si="47"/>
        <v>0</v>
      </c>
      <c r="AT119" s="14">
        <f t="shared" si="48"/>
        <v>0</v>
      </c>
      <c r="AU119" s="14">
        <f t="shared" si="49"/>
        <v>0</v>
      </c>
      <c r="AV119" s="14" t="e">
        <f t="shared" si="50"/>
        <v>#DIV/0!</v>
      </c>
      <c r="AY119" s="14"/>
      <c r="AZ119" s="14"/>
      <c r="BA119" s="14"/>
      <c r="BB119" s="14"/>
      <c r="BC119" s="14"/>
      <c r="BD119" s="14"/>
      <c r="BE119" s="14"/>
      <c r="BF119" s="14"/>
      <c r="BG119" s="14"/>
    </row>
    <row r="120" spans="2:59" hidden="1" x14ac:dyDescent="0.25">
      <c r="B120" s="5" t="s">
        <v>49</v>
      </c>
      <c r="C120" s="5" t="s">
        <v>62</v>
      </c>
      <c r="D120" s="5" t="s">
        <v>15</v>
      </c>
      <c r="E120" s="5">
        <v>220</v>
      </c>
      <c r="F120" s="5" t="s">
        <v>52</v>
      </c>
      <c r="G120" s="12" t="s">
        <v>68</v>
      </c>
      <c r="H120" s="13">
        <v>42736</v>
      </c>
      <c r="I120" s="13">
        <v>50040</v>
      </c>
      <c r="J120" s="4" t="str">
        <f t="shared" si="30"/>
        <v>Puerto Montt 220</v>
      </c>
      <c r="K120" s="14">
        <f t="shared" si="52"/>
        <v>0</v>
      </c>
      <c r="L120" s="14">
        <f t="shared" si="53"/>
        <v>0</v>
      </c>
      <c r="M120" s="11">
        <f t="shared" si="54"/>
        <v>0</v>
      </c>
      <c r="N120" s="11">
        <f t="shared" si="55"/>
        <v>0</v>
      </c>
      <c r="O120" s="15">
        <f t="shared" si="56"/>
        <v>0</v>
      </c>
      <c r="P120" s="15">
        <f t="shared" si="57"/>
        <v>0</v>
      </c>
      <c r="S120" s="7"/>
      <c r="T120" s="7"/>
      <c r="U120" s="7"/>
      <c r="V120" s="6"/>
      <c r="W120" s="7"/>
      <c r="X120" s="6"/>
      <c r="Y120" s="7"/>
      <c r="Z120" s="7"/>
      <c r="AA120" s="7"/>
      <c r="AD120" s="14">
        <f>+INDEX([1]Precios!$B$9:$H$28,MATCH($J120,[1]Precios!$B$9:$B$28,0),7)</f>
        <v>5921.3765999999996</v>
      </c>
      <c r="AE120" s="14">
        <f>+INDEX([1]Precios!$B$9:$H$28,MATCH($J120,[1]Precios!$B$9:$B$28,0),6)</f>
        <v>61.277000000000001</v>
      </c>
      <c r="AF120" s="28">
        <f t="shared" si="37"/>
        <v>0</v>
      </c>
      <c r="AG120" s="28">
        <f t="shared" si="38"/>
        <v>0</v>
      </c>
      <c r="AH120" s="28">
        <f t="shared" si="39"/>
        <v>0</v>
      </c>
      <c r="AI120" s="28">
        <f t="shared" si="40"/>
        <v>0</v>
      </c>
      <c r="AJ120" s="28"/>
      <c r="AK120" s="29">
        <f t="shared" si="41"/>
        <v>0</v>
      </c>
      <c r="AL120" s="29" t="e">
        <f t="shared" si="42"/>
        <v>#DIV/0!</v>
      </c>
      <c r="AO120" s="14">
        <f t="shared" si="43"/>
        <v>-5921.3765999999996</v>
      </c>
      <c r="AP120" s="14">
        <f t="shared" si="44"/>
        <v>-61.277000000000001</v>
      </c>
      <c r="AQ120" s="14">
        <f t="shared" si="45"/>
        <v>0</v>
      </c>
      <c r="AR120" s="14">
        <f t="shared" si="46"/>
        <v>0</v>
      </c>
      <c r="AS120" s="14">
        <f t="shared" si="47"/>
        <v>0</v>
      </c>
      <c r="AT120" s="14">
        <f t="shared" si="48"/>
        <v>0</v>
      </c>
      <c r="AU120" s="14">
        <f t="shared" si="49"/>
        <v>0</v>
      </c>
      <c r="AV120" s="14" t="e">
        <f t="shared" si="50"/>
        <v>#DIV/0!</v>
      </c>
      <c r="AY120" s="14"/>
      <c r="AZ120" s="14"/>
      <c r="BA120" s="14"/>
      <c r="BB120" s="14"/>
      <c r="BC120" s="14"/>
      <c r="BD120" s="14"/>
      <c r="BE120" s="14"/>
      <c r="BF120" s="14"/>
      <c r="BG120" s="14"/>
    </row>
    <row r="121" spans="2:59" hidden="1" x14ac:dyDescent="0.25">
      <c r="B121" s="5" t="s">
        <v>49</v>
      </c>
      <c r="C121" s="5" t="s">
        <v>62</v>
      </c>
      <c r="D121" s="5" t="s">
        <v>14</v>
      </c>
      <c r="E121" s="5">
        <v>220</v>
      </c>
      <c r="F121" s="5" t="s">
        <v>52</v>
      </c>
      <c r="G121" s="12" t="s">
        <v>69</v>
      </c>
      <c r="H121" s="13">
        <v>42736</v>
      </c>
      <c r="I121" s="13">
        <v>50040</v>
      </c>
      <c r="J121" s="4" t="str">
        <f t="shared" si="30"/>
        <v>Barro Blanco 220</v>
      </c>
      <c r="K121" s="14">
        <f t="shared" si="52"/>
        <v>0</v>
      </c>
      <c r="L121" s="14">
        <f t="shared" si="53"/>
        <v>0</v>
      </c>
      <c r="M121" s="11">
        <f t="shared" si="54"/>
        <v>0</v>
      </c>
      <c r="N121" s="11">
        <f t="shared" si="55"/>
        <v>0</v>
      </c>
      <c r="O121" s="15">
        <f t="shared" si="56"/>
        <v>0</v>
      </c>
      <c r="P121" s="15">
        <f t="shared" si="57"/>
        <v>0</v>
      </c>
      <c r="S121" s="7"/>
      <c r="T121" s="7"/>
      <c r="U121" s="7"/>
      <c r="V121" s="6"/>
      <c r="W121" s="7"/>
      <c r="X121" s="7"/>
      <c r="Y121" s="7"/>
      <c r="Z121" s="7"/>
      <c r="AA121" s="7"/>
      <c r="AD121" s="14">
        <f>+INDEX([1]Precios!$B$9:$H$28,MATCH($J121,[1]Precios!$B$9:$B$28,0),7)</f>
        <v>5834.0982000000004</v>
      </c>
      <c r="AE121" s="14">
        <f>+INDEX([1]Precios!$B$9:$H$28,MATCH($J121,[1]Precios!$B$9:$B$28,0),6)</f>
        <v>60.933999999999997</v>
      </c>
      <c r="AF121" s="28">
        <f t="shared" si="37"/>
        <v>0</v>
      </c>
      <c r="AG121" s="28">
        <f t="shared" si="38"/>
        <v>0</v>
      </c>
      <c r="AH121" s="28">
        <f t="shared" si="39"/>
        <v>0</v>
      </c>
      <c r="AI121" s="28">
        <f t="shared" si="40"/>
        <v>0</v>
      </c>
      <c r="AJ121" s="28"/>
      <c r="AK121" s="29">
        <f t="shared" si="41"/>
        <v>0</v>
      </c>
      <c r="AL121" s="29" t="e">
        <f t="shared" si="42"/>
        <v>#DIV/0!</v>
      </c>
      <c r="AO121" s="14">
        <f t="shared" si="43"/>
        <v>-5834.0982000000004</v>
      </c>
      <c r="AP121" s="14">
        <f t="shared" si="44"/>
        <v>-60.933999999999997</v>
      </c>
      <c r="AQ121" s="14">
        <f t="shared" si="45"/>
        <v>0</v>
      </c>
      <c r="AR121" s="14">
        <f t="shared" si="46"/>
        <v>0</v>
      </c>
      <c r="AS121" s="14">
        <f t="shared" si="47"/>
        <v>0</v>
      </c>
      <c r="AT121" s="14">
        <f t="shared" si="48"/>
        <v>0</v>
      </c>
      <c r="AU121" s="14">
        <f t="shared" si="49"/>
        <v>0</v>
      </c>
      <c r="AV121" s="14" t="e">
        <f t="shared" si="50"/>
        <v>#DIV/0!</v>
      </c>
      <c r="AY121" s="14"/>
      <c r="AZ121" s="14"/>
      <c r="BA121" s="14"/>
      <c r="BB121" s="14"/>
      <c r="BC121" s="14"/>
      <c r="BD121" s="14"/>
      <c r="BE121" s="14"/>
      <c r="BF121" s="14"/>
      <c r="BG121" s="14"/>
    </row>
    <row r="122" spans="2:59" hidden="1" x14ac:dyDescent="0.25">
      <c r="B122" s="5" t="s">
        <v>49</v>
      </c>
      <c r="C122" s="5" t="s">
        <v>62</v>
      </c>
      <c r="D122" s="5" t="s">
        <v>15</v>
      </c>
      <c r="E122" s="5">
        <v>220</v>
      </c>
      <c r="F122" s="5" t="s">
        <v>52</v>
      </c>
      <c r="G122" s="12" t="s">
        <v>69</v>
      </c>
      <c r="H122" s="13">
        <v>42736</v>
      </c>
      <c r="I122" s="13">
        <v>50040</v>
      </c>
      <c r="J122" s="4" t="str">
        <f t="shared" si="30"/>
        <v>Puerto Montt 220</v>
      </c>
      <c r="K122" s="14">
        <f t="shared" si="52"/>
        <v>0</v>
      </c>
      <c r="L122" s="14">
        <f t="shared" si="53"/>
        <v>0</v>
      </c>
      <c r="M122" s="11">
        <f t="shared" si="54"/>
        <v>0</v>
      </c>
      <c r="N122" s="11">
        <f t="shared" si="55"/>
        <v>0</v>
      </c>
      <c r="O122" s="15">
        <f t="shared" si="56"/>
        <v>0</v>
      </c>
      <c r="P122" s="15">
        <f t="shared" si="57"/>
        <v>0</v>
      </c>
      <c r="S122" s="7"/>
      <c r="T122" s="7"/>
      <c r="U122" s="7"/>
      <c r="V122" s="6"/>
      <c r="W122" s="7"/>
      <c r="X122" s="7"/>
      <c r="Y122" s="7"/>
      <c r="Z122" s="7"/>
      <c r="AA122" s="7"/>
      <c r="AD122" s="14">
        <f>+INDEX([1]Precios!$B$9:$H$28,MATCH($J122,[1]Precios!$B$9:$B$28,0),7)</f>
        <v>5921.3765999999996</v>
      </c>
      <c r="AE122" s="14">
        <f>+INDEX([1]Precios!$B$9:$H$28,MATCH($J122,[1]Precios!$B$9:$B$28,0),6)</f>
        <v>61.277000000000001</v>
      </c>
      <c r="AF122" s="28">
        <f t="shared" si="37"/>
        <v>0</v>
      </c>
      <c r="AG122" s="28">
        <f t="shared" si="38"/>
        <v>0</v>
      </c>
      <c r="AH122" s="28">
        <f t="shared" si="39"/>
        <v>0</v>
      </c>
      <c r="AI122" s="28">
        <f t="shared" si="40"/>
        <v>0</v>
      </c>
      <c r="AJ122" s="28"/>
      <c r="AK122" s="29">
        <f t="shared" si="41"/>
        <v>0</v>
      </c>
      <c r="AL122" s="29" t="e">
        <f t="shared" si="42"/>
        <v>#DIV/0!</v>
      </c>
      <c r="AO122" s="14">
        <f t="shared" si="43"/>
        <v>-5921.3765999999996</v>
      </c>
      <c r="AP122" s="14">
        <f t="shared" si="44"/>
        <v>-61.277000000000001</v>
      </c>
      <c r="AQ122" s="14">
        <f t="shared" si="45"/>
        <v>0</v>
      </c>
      <c r="AR122" s="14">
        <f t="shared" si="46"/>
        <v>0</v>
      </c>
      <c r="AS122" s="14">
        <f t="shared" si="47"/>
        <v>0</v>
      </c>
      <c r="AT122" s="14">
        <f t="shared" si="48"/>
        <v>0</v>
      </c>
      <c r="AU122" s="14">
        <f t="shared" si="49"/>
        <v>0</v>
      </c>
      <c r="AV122" s="14" t="e">
        <f t="shared" si="50"/>
        <v>#DIV/0!</v>
      </c>
      <c r="AY122" s="14"/>
      <c r="AZ122" s="14"/>
      <c r="BA122" s="14"/>
      <c r="BB122" s="14"/>
      <c r="BC122" s="14"/>
      <c r="BD122" s="14"/>
      <c r="BE122" s="14"/>
      <c r="BF122" s="14"/>
      <c r="BG122" s="14"/>
    </row>
    <row r="123" spans="2:59" hidden="1" x14ac:dyDescent="0.25">
      <c r="B123" s="5" t="s">
        <v>49</v>
      </c>
      <c r="C123" s="5" t="s">
        <v>62</v>
      </c>
      <c r="D123" s="5" t="s">
        <v>14</v>
      </c>
      <c r="E123" s="5">
        <v>220</v>
      </c>
      <c r="F123" s="5" t="s">
        <v>52</v>
      </c>
      <c r="G123" s="12" t="s">
        <v>70</v>
      </c>
      <c r="H123" s="13">
        <v>42736</v>
      </c>
      <c r="I123" s="13">
        <v>50040</v>
      </c>
      <c r="J123" s="4" t="str">
        <f t="shared" si="30"/>
        <v>Barro Blanco 220</v>
      </c>
      <c r="K123" s="14">
        <f t="shared" si="52"/>
        <v>0</v>
      </c>
      <c r="L123" s="14">
        <f t="shared" si="53"/>
        <v>0</v>
      </c>
      <c r="M123" s="11">
        <f t="shared" si="54"/>
        <v>0</v>
      </c>
      <c r="N123" s="11">
        <f t="shared" si="55"/>
        <v>0</v>
      </c>
      <c r="O123" s="15">
        <f t="shared" si="56"/>
        <v>0</v>
      </c>
      <c r="P123" s="15">
        <f t="shared" si="57"/>
        <v>0</v>
      </c>
      <c r="S123" s="7"/>
      <c r="T123" s="7"/>
      <c r="U123" s="7"/>
      <c r="V123" s="6"/>
      <c r="W123" s="7"/>
      <c r="X123" s="7"/>
      <c r="Y123" s="7"/>
      <c r="Z123" s="7"/>
      <c r="AA123" s="7"/>
      <c r="AD123" s="14">
        <f>+INDEX([1]Precios!$B$9:$H$28,MATCH($J123,[1]Precios!$B$9:$B$28,0),7)</f>
        <v>5834.0982000000004</v>
      </c>
      <c r="AE123" s="14">
        <f>+INDEX([1]Precios!$B$9:$H$28,MATCH($J123,[1]Precios!$B$9:$B$28,0),6)</f>
        <v>60.933999999999997</v>
      </c>
      <c r="AF123" s="28">
        <f t="shared" si="37"/>
        <v>0</v>
      </c>
      <c r="AG123" s="28">
        <f t="shared" si="38"/>
        <v>0</v>
      </c>
      <c r="AH123" s="28">
        <f t="shared" si="39"/>
        <v>0</v>
      </c>
      <c r="AI123" s="28">
        <f t="shared" si="40"/>
        <v>0</v>
      </c>
      <c r="AJ123" s="28"/>
      <c r="AK123" s="29">
        <f t="shared" si="41"/>
        <v>0</v>
      </c>
      <c r="AL123" s="29" t="e">
        <f t="shared" si="42"/>
        <v>#DIV/0!</v>
      </c>
      <c r="AO123" s="14">
        <f t="shared" si="43"/>
        <v>-5834.0982000000004</v>
      </c>
      <c r="AP123" s="14">
        <f t="shared" si="44"/>
        <v>-60.933999999999997</v>
      </c>
      <c r="AQ123" s="14">
        <f t="shared" si="45"/>
        <v>0</v>
      </c>
      <c r="AR123" s="14">
        <f t="shared" si="46"/>
        <v>0</v>
      </c>
      <c r="AS123" s="14">
        <f t="shared" si="47"/>
        <v>0</v>
      </c>
      <c r="AT123" s="14">
        <f t="shared" si="48"/>
        <v>0</v>
      </c>
      <c r="AU123" s="14">
        <f t="shared" si="49"/>
        <v>0</v>
      </c>
      <c r="AV123" s="14" t="e">
        <f t="shared" si="50"/>
        <v>#DIV/0!</v>
      </c>
      <c r="AY123" s="14"/>
      <c r="AZ123" s="14"/>
      <c r="BA123" s="14"/>
      <c r="BB123" s="14"/>
      <c r="BC123" s="14"/>
      <c r="BD123" s="14"/>
      <c r="BE123" s="14"/>
      <c r="BF123" s="14"/>
      <c r="BG123" s="14"/>
    </row>
    <row r="124" spans="2:59" hidden="1" x14ac:dyDescent="0.25">
      <c r="B124" s="5" t="s">
        <v>49</v>
      </c>
      <c r="C124" s="5" t="s">
        <v>62</v>
      </c>
      <c r="D124" s="5" t="s">
        <v>15</v>
      </c>
      <c r="E124" s="5">
        <v>220</v>
      </c>
      <c r="F124" s="5" t="s">
        <v>52</v>
      </c>
      <c r="G124" s="12" t="s">
        <v>70</v>
      </c>
      <c r="H124" s="13">
        <v>42736</v>
      </c>
      <c r="I124" s="13">
        <v>50040</v>
      </c>
      <c r="J124" s="4" t="str">
        <f t="shared" si="30"/>
        <v>Puerto Montt 220</v>
      </c>
      <c r="K124" s="14">
        <f t="shared" si="52"/>
        <v>0</v>
      </c>
      <c r="L124" s="14">
        <f t="shared" si="53"/>
        <v>0</v>
      </c>
      <c r="M124" s="11">
        <f t="shared" si="54"/>
        <v>0</v>
      </c>
      <c r="N124" s="11">
        <f t="shared" si="55"/>
        <v>0</v>
      </c>
      <c r="O124" s="15">
        <f t="shared" si="56"/>
        <v>0</v>
      </c>
      <c r="P124" s="15">
        <f t="shared" si="57"/>
        <v>0</v>
      </c>
      <c r="S124" s="7"/>
      <c r="T124" s="7"/>
      <c r="U124" s="7"/>
      <c r="V124" s="6"/>
      <c r="W124" s="7"/>
      <c r="X124" s="7"/>
      <c r="Y124" s="7"/>
      <c r="Z124" s="7"/>
      <c r="AA124" s="7"/>
      <c r="AD124" s="14">
        <f>+INDEX([1]Precios!$B$9:$H$28,MATCH($J124,[1]Precios!$B$9:$B$28,0),7)</f>
        <v>5921.3765999999996</v>
      </c>
      <c r="AE124" s="14">
        <f>+INDEX([1]Precios!$B$9:$H$28,MATCH($J124,[1]Precios!$B$9:$B$28,0),6)</f>
        <v>61.277000000000001</v>
      </c>
      <c r="AF124" s="28">
        <f t="shared" si="37"/>
        <v>0</v>
      </c>
      <c r="AG124" s="28">
        <f t="shared" si="38"/>
        <v>0</v>
      </c>
      <c r="AH124" s="28">
        <f t="shared" si="39"/>
        <v>0</v>
      </c>
      <c r="AI124" s="28">
        <f t="shared" si="40"/>
        <v>0</v>
      </c>
      <c r="AJ124" s="28"/>
      <c r="AK124" s="29">
        <f t="shared" si="41"/>
        <v>0</v>
      </c>
      <c r="AL124" s="29" t="e">
        <f t="shared" si="42"/>
        <v>#DIV/0!</v>
      </c>
      <c r="AO124" s="14">
        <f t="shared" si="43"/>
        <v>-5921.3765999999996</v>
      </c>
      <c r="AP124" s="14">
        <f t="shared" si="44"/>
        <v>-61.277000000000001</v>
      </c>
      <c r="AQ124" s="14">
        <f t="shared" si="45"/>
        <v>0</v>
      </c>
      <c r="AR124" s="14">
        <f t="shared" si="46"/>
        <v>0</v>
      </c>
      <c r="AS124" s="14">
        <f t="shared" si="47"/>
        <v>0</v>
      </c>
      <c r="AT124" s="14">
        <f t="shared" si="48"/>
        <v>0</v>
      </c>
      <c r="AU124" s="14">
        <f t="shared" si="49"/>
        <v>0</v>
      </c>
      <c r="AV124" s="14" t="e">
        <f t="shared" si="50"/>
        <v>#DIV/0!</v>
      </c>
      <c r="AY124" s="14"/>
      <c r="AZ124" s="14"/>
      <c r="BA124" s="14"/>
      <c r="BB124" s="14"/>
      <c r="BC124" s="14"/>
      <c r="BD124" s="14"/>
      <c r="BE124" s="14"/>
      <c r="BF124" s="14"/>
      <c r="BG124" s="14"/>
    </row>
  </sheetData>
  <autoFilter ref="B7:BG124">
    <filterColumn colId="1">
      <filters>
        <filter val="Copelec"/>
      </filters>
    </filterColumn>
  </autoFilter>
  <conditionalFormatting sqref="AU8:AU124">
    <cfRule type="cellIs" dxfId="11" priority="1" operator="greaterThan">
      <formula>0</formula>
    </cfRule>
    <cfRule type="cellIs" dxfId="10" priority="2" operator="lessThan">
      <formula>0</formula>
    </cfRule>
  </conditionalFormatting>
  <hyperlinks>
    <hyperlink ref="B4" location="Cuadro3!B4" display="Mensual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F21"/>
  <sheetViews>
    <sheetView workbookViewId="0">
      <selection activeCell="E18" sqref="E18"/>
    </sheetView>
  </sheetViews>
  <sheetFormatPr defaultRowHeight="12.75" x14ac:dyDescent="0.2"/>
  <cols>
    <col min="3" max="3" width="9.7109375" bestFit="1" customWidth="1"/>
    <col min="4" max="4" width="11.5703125" bestFit="1" customWidth="1"/>
    <col min="5" max="5" width="13.85546875" bestFit="1" customWidth="1"/>
  </cols>
  <sheetData>
    <row r="7" spans="3:6" x14ac:dyDescent="0.2">
      <c r="C7" s="17" t="s">
        <v>58</v>
      </c>
      <c r="D7" s="19" t="s">
        <v>71</v>
      </c>
      <c r="E7" s="19" t="s">
        <v>73</v>
      </c>
    </row>
    <row r="8" spans="3:6" x14ac:dyDescent="0.2">
      <c r="C8" s="16" t="s">
        <v>63</v>
      </c>
      <c r="D8" s="18">
        <f>+SUMIF('Tabla N°3'!$C$8:$C$124,"="&amp;Comprobaciones!$C8,'Tabla N°3'!$W$8:$W$124)+SUMIF('Tabla N°3'!$C$8:$C$124,"="&amp;Comprobaciones!$C8,'Tabla N°3'!$X$8:$X$124)+SUMIF('Tabla N°3'!$C$8:$C$124,"="&amp;Comprobaciones!$C8,'Tabla N°3'!$Y$8:$Y$124)</f>
        <v>0</v>
      </c>
      <c r="E8" s="18">
        <f>+SUM('[2]FACTURACION SEP17'!$R$10,'[2]FACTURACION SEP17'!$R$16,'[2]FACTURACION SEP17'!$R$22)/1000</f>
        <v>7260.6279999999997</v>
      </c>
      <c r="F8" s="21"/>
    </row>
    <row r="9" spans="3:6" x14ac:dyDescent="0.2">
      <c r="C9" s="16" t="s">
        <v>5</v>
      </c>
      <c r="D9" s="18">
        <f>+SUMIF('Tabla N°3'!$C$8:$C$124,"="&amp;Comprobaciones!$C9,'Tabla N°3'!$W$8:$W$124)+SUMIF('Tabla N°3'!$C$8:$C$124,"="&amp;Comprobaciones!$C9,'Tabla N°3'!$X$8:$X$124)+SUMIF('Tabla N°3'!$C$8:$C$124,"="&amp;Comprobaciones!$C9,'Tabla N°3'!$Y$8:$Y$124)</f>
        <v>0</v>
      </c>
      <c r="E9" s="18">
        <f>+SUM('[2]FACTURACION SEP17'!$R$63,'[2]FACTURACION SEP17'!$R$64,'[2]FACTURACION SEP17'!$R$65,'[2]FACTURACION SEP17'!$R$66,'[2]FACTURACION SEP17'!$R$87,'[2]FACTURACION SEP17'!$R$88,'[2]FACTURACION SEP17'!$R$89,'[2]FACTURACION SEP17'!$R$90,'[2]FACTURACION SEP17'!$R$111,'[2]FACTURACION SEP17'!$R$112,'[2]FACTURACION SEP17'!$R$113,'[2]FACTURACION SEP17'!$R$114)/1000</f>
        <v>27215.29</v>
      </c>
      <c r="F9" s="21"/>
    </row>
    <row r="10" spans="3:6" x14ac:dyDescent="0.2">
      <c r="C10" s="16" t="s">
        <v>59</v>
      </c>
      <c r="D10" s="18">
        <f>+SUMIF('Tabla N°3'!$C$8:$C$124,"="&amp;Comprobaciones!$C10,'Tabla N°3'!$W$8:$W$124)+SUMIF('Tabla N°3'!$C$8:$C$124,"="&amp;Comprobaciones!$C10,'Tabla N°3'!$X$8:$X$124)+SUMIF('Tabla N°3'!$C$8:$C$124,"="&amp;Comprobaciones!$C10,'Tabla N°3'!$Y$8:$Y$124)</f>
        <v>0</v>
      </c>
      <c r="E10" s="18">
        <f>1/1000*SUM('[3]FACTURACION SEP17'!$R$20,'[3]FACTURACION SEP17'!$R$21,'[3]FACTURACION SEP17'!$R$22,'[3]FACTURACION SEP17'!$R$23,'[3]FACTURACION SEP17'!$R$24,'[3]FACTURACION SEP17'!$R$40,'[3]FACTURACION SEP17'!$R$41,'[3]FACTURACION SEP17'!$R$42,'[3]FACTURACION SEP17'!$R$43,'[3]FACTURACION SEP17'!$R$44,'[3]FACTURACION SEP17'!$R$60,'[3]FACTURACION SEP17'!$R$61,'[3]FACTURACION SEP17'!$R$62,'[3]FACTURACION SEP17'!$R$63,'[3]FACTURACION SEP17'!$R$64)</f>
        <v>2706079.5529999998</v>
      </c>
      <c r="F10" s="21"/>
    </row>
    <row r="11" spans="3:6" x14ac:dyDescent="0.2">
      <c r="C11" s="16" t="s">
        <v>17</v>
      </c>
      <c r="D11" s="18">
        <f>+SUMIF('Tabla N°3'!$C$8:$C$124,"="&amp;Comprobaciones!$C11,'Tabla N°3'!$W$8:$W$124)+SUMIF('Tabla N°3'!$C$8:$C$124,"="&amp;Comprobaciones!$C11,'Tabla N°3'!$X$8:$X$124)+SUMIF('Tabla N°3'!$C$8:$C$124,"="&amp;Comprobaciones!$C11,'Tabla N°3'!$Y$8:$Y$124)</f>
        <v>0</v>
      </c>
      <c r="E11" s="18">
        <f>+[4]Compras!$L$15/1000</f>
        <v>126450.62242844135</v>
      </c>
      <c r="F11" s="21"/>
    </row>
    <row r="12" spans="3:6" x14ac:dyDescent="0.2">
      <c r="C12" s="16" t="s">
        <v>12</v>
      </c>
      <c r="D12" s="18">
        <f>+SUMIF('Tabla N°3'!$C$8:$C$124,"="&amp;Comprobaciones!$C12,'Tabla N°3'!$W$8:$W$124)+SUMIF('Tabla N°3'!$C$8:$C$124,"="&amp;Comprobaciones!$C12,'Tabla N°3'!$X$8:$X$124)+SUMIF('Tabla N°3'!$C$8:$C$124,"="&amp;Comprobaciones!$C12,'Tabla N°3'!$Y$8:$Y$124)</f>
        <v>0</v>
      </c>
      <c r="E12" s="18">
        <f>+SUM([5]PRORRATA_Precios!$AC$30,[5]PRORRATA_Precios!$AC$34,[5]PRORRATA_Precios!$AC$36)/1000</f>
        <v>22311.087479428814</v>
      </c>
      <c r="F12" s="21"/>
    </row>
    <row r="13" spans="3:6" x14ac:dyDescent="0.2">
      <c r="C13" s="16" t="s">
        <v>16</v>
      </c>
      <c r="D13" s="18">
        <f>+SUMIF('Tabla N°3'!$C$8:$C$124,"="&amp;Comprobaciones!$C13,'Tabla N°3'!$W$8:$W$124)+SUMIF('Tabla N°3'!$C$8:$C$124,"="&amp;Comprobaciones!$C13,'Tabla N°3'!$X$8:$X$124)+SUMIF('Tabla N°3'!$C$8:$C$124,"="&amp;Comprobaciones!$C13,'Tabla N°3'!$Y$8:$Y$124)</f>
        <v>0</v>
      </c>
      <c r="E13" s="18">
        <f>[6]Compras!$L$14/1000</f>
        <v>161800.00583245943</v>
      </c>
      <c r="F13" s="21"/>
    </row>
    <row r="14" spans="3:6" x14ac:dyDescent="0.2">
      <c r="C14" s="16" t="s">
        <v>13</v>
      </c>
      <c r="D14" s="18">
        <f>+SUMIF('Tabla N°3'!$C$8:$C$124,"="&amp;Comprobaciones!$C14,'Tabla N°3'!$W$8:$W$124)+SUMIF('Tabla N°3'!$C$8:$C$124,"="&amp;Comprobaciones!$C14,'Tabla N°3'!$X$8:$X$124)+SUMIF('Tabla N°3'!$C$8:$C$124,"="&amp;Comprobaciones!$C14,'Tabla N°3'!$Y$8:$Y$124)</f>
        <v>0</v>
      </c>
      <c r="E14" s="18"/>
      <c r="F14" s="21"/>
    </row>
    <row r="15" spans="3:6" x14ac:dyDescent="0.2">
      <c r="C15" s="16" t="s">
        <v>66</v>
      </c>
      <c r="D15" s="18">
        <f>+SUMIF('Tabla N°3'!$C$8:$C$124,"="&amp;Comprobaciones!$C15,'Tabla N°3'!$W$8:$W$124)+SUMIF('Tabla N°3'!$C$8:$C$124,"="&amp;Comprobaciones!$C15,'Tabla N°3'!$X$8:$X$124)+SUMIF('Tabla N°3'!$C$8:$C$124,"="&amp;Comprobaciones!$C15,'Tabla N°3'!$Y$8:$Y$124)</f>
        <v>0</v>
      </c>
      <c r="E15" s="18">
        <f>+SUM([7]R2!$M$469,[7]R2!$M$499,[7]R2!$M$532)/1000</f>
        <v>18835.294566190867</v>
      </c>
      <c r="F15" s="21"/>
    </row>
    <row r="16" spans="3:6" x14ac:dyDescent="0.2">
      <c r="C16" s="16" t="s">
        <v>67</v>
      </c>
      <c r="D16" s="18">
        <f>+SUMIF('Tabla N°3'!$C$8:$C$124,"="&amp;Comprobaciones!$C16,'Tabla N°3'!$W$8:$W$124)+SUMIF('Tabla N°3'!$C$8:$C$124,"="&amp;Comprobaciones!$C16,'Tabla N°3'!$X$8:$X$124)+SUMIF('Tabla N°3'!$C$8:$C$124,"="&amp;Comprobaciones!$C16,'Tabla N°3'!$Y$8:$Y$124)</f>
        <v>0</v>
      </c>
      <c r="E16" s="18">
        <f>+SUM([7]R2!$M$575,[7]R2!$M$605,[7]R2!$M$638)/1000</f>
        <v>2329.9771984367931</v>
      </c>
      <c r="F16" s="21"/>
    </row>
    <row r="17" spans="3:6" x14ac:dyDescent="0.2">
      <c r="C17" s="16" t="s">
        <v>61</v>
      </c>
      <c r="D17" s="18">
        <f>+SUMIF('Tabla N°3'!$C$8:$C$124,"="&amp;Comprobaciones!$C17,'Tabla N°3'!$W$8:$W$124)+SUMIF('Tabla N°3'!$C$8:$C$124,"="&amp;Comprobaciones!$C17,'Tabla N°3'!$X$8:$X$124)+SUMIF('Tabla N°3'!$C$8:$C$124,"="&amp;Comprobaciones!$C17,'Tabla N°3'!$Y$8:$Y$124)</f>
        <v>0</v>
      </c>
      <c r="E17" s="18"/>
      <c r="F17" s="21"/>
    </row>
    <row r="18" spans="3:6" x14ac:dyDescent="0.2">
      <c r="C18" s="16" t="s">
        <v>60</v>
      </c>
      <c r="D18" s="18">
        <f>+SUMIF('Tabla N°3'!$C$8:$C$124,"="&amp;Comprobaciones!$C18,'Tabla N°3'!$W$8:$W$124)+SUMIF('Tabla N°3'!$C$8:$C$124,"="&amp;Comprobaciones!$C18,'Tabla N°3'!$X$8:$X$124)+SUMIF('Tabla N°3'!$C$8:$C$124,"="&amp;Comprobaciones!$C18,'Tabla N°3'!$Y$8:$Y$124)</f>
        <v>0</v>
      </c>
      <c r="E18" s="18"/>
      <c r="F18" s="21"/>
    </row>
    <row r="19" spans="3:6" x14ac:dyDescent="0.2">
      <c r="C19" s="16" t="s">
        <v>64</v>
      </c>
      <c r="D19" s="18">
        <f>+SUMIF('Tabla N°3'!$C$8:$C$124,"="&amp;Comprobaciones!$C19,'Tabla N°3'!$W$8:$W$124)+SUMIF('Tabla N°3'!$C$8:$C$124,"="&amp;Comprobaciones!$C19,'Tabla N°3'!$X$8:$X$124)+SUMIF('Tabla N°3'!$C$8:$C$124,"="&amp;Comprobaciones!$C19,'Tabla N°3'!$Y$8:$Y$124)</f>
        <v>0</v>
      </c>
      <c r="E19" s="18">
        <f>[8]Compras!$L$12/1000</f>
        <v>34224.156046892276</v>
      </c>
      <c r="F19" s="21"/>
    </row>
    <row r="20" spans="3:6" x14ac:dyDescent="0.2">
      <c r="C20" s="16" t="s">
        <v>62</v>
      </c>
      <c r="D20" s="18">
        <f>+SUMIF('Tabla N°3'!$C$8:$C$124,"="&amp;Comprobaciones!$C20,'Tabla N°3'!$W$8:$W$124)+SUMIF('Tabla N°3'!$C$8:$C$124,"="&amp;Comprobaciones!$C20,'Tabla N°3'!$X$8:$X$124)+SUMIF('Tabla N°3'!$C$8:$C$124,"="&amp;Comprobaciones!$C20,'Tabla N°3'!$Y$8:$Y$124)</f>
        <v>0</v>
      </c>
      <c r="E20" s="18">
        <f>+SUM([9]RESULTADOS!$E$97,[9]RESULTADOS!$E$101,[9]RESULTADOS!$E$103)/1000</f>
        <v>799.8</v>
      </c>
      <c r="F20" s="21"/>
    </row>
    <row r="21" spans="3:6" x14ac:dyDescent="0.2">
      <c r="C21" s="4" t="s">
        <v>72</v>
      </c>
      <c r="D21" s="20">
        <f>+SUM(D9:D20)</f>
        <v>0</v>
      </c>
      <c r="E21" s="20"/>
    </row>
  </sheetData>
  <conditionalFormatting sqref="E8">
    <cfRule type="cellIs" dxfId="9" priority="12" operator="equal">
      <formula>$D$8</formula>
    </cfRule>
  </conditionalFormatting>
  <conditionalFormatting sqref="E9">
    <cfRule type="cellIs" dxfId="8" priority="10" operator="equal">
      <formula>$D$9</formula>
    </cfRule>
  </conditionalFormatting>
  <conditionalFormatting sqref="E10">
    <cfRule type="cellIs" dxfId="7" priority="9" operator="equal">
      <formula>$D$10</formula>
    </cfRule>
  </conditionalFormatting>
  <conditionalFormatting sqref="E11">
    <cfRule type="cellIs" dxfId="6" priority="8" operator="equal">
      <formula>$D$11</formula>
    </cfRule>
  </conditionalFormatting>
  <conditionalFormatting sqref="E12">
    <cfRule type="cellIs" dxfId="5" priority="7" operator="equal">
      <formula>$D$12</formula>
    </cfRule>
  </conditionalFormatting>
  <conditionalFormatting sqref="E13">
    <cfRule type="cellIs" dxfId="4" priority="6" operator="equal">
      <formula>$D$13</formula>
    </cfRule>
  </conditionalFormatting>
  <conditionalFormatting sqref="E15">
    <cfRule type="cellIs" dxfId="3" priority="5" operator="equal">
      <formula>$D$15</formula>
    </cfRule>
  </conditionalFormatting>
  <conditionalFormatting sqref="E16">
    <cfRule type="cellIs" dxfId="2" priority="4" operator="equal">
      <formula>$D$16</formula>
    </cfRule>
  </conditionalFormatting>
  <conditionalFormatting sqref="E19">
    <cfRule type="cellIs" dxfId="1" priority="3" operator="equal">
      <formula>$D$19</formula>
    </cfRule>
  </conditionalFormatting>
  <conditionalFormatting sqref="E20">
    <cfRule type="cellIs" dxfId="0" priority="1" operator="equal">
      <formula>$D$20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Tabla N°3</vt:lpstr>
      <vt:lpstr>Comprobaciones</vt:lpstr>
    </vt:vector>
  </TitlesOfParts>
  <Company>GOBIERNO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Marcos Cisterna</cp:lastModifiedBy>
  <cp:lastPrinted>2010-04-30T19:11:28Z</cp:lastPrinted>
  <dcterms:created xsi:type="dcterms:W3CDTF">2002-08-26T22:02:26Z</dcterms:created>
  <dcterms:modified xsi:type="dcterms:W3CDTF">2017-11-07T12:53:45Z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