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8\03_mar\"/>
    </mc:Choice>
  </mc:AlternateContent>
  <xr:revisionPtr revIDLastSave="0" documentId="13_ncr:1_{2E70BC23-427F-4D48-BACB-4217675AA125}" xr6:coauthVersionLast="31" xr6:coauthVersionMax="31" xr10:uidLastSave="{00000000-0000-0000-0000-000000000000}"/>
  <bookViews>
    <workbookView xWindow="210" yWindow="705" windowWidth="11580" windowHeight="5970" xr2:uid="{00000000-000D-0000-FFFF-FFFF00000000}"/>
  </bookViews>
  <sheets>
    <sheet name="Tabla N°1" sheetId="7" r:id="rId1"/>
    <sheet name="Comprobaciones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'Tabla N°1'!$C$7:$T$158</definedName>
  </definedNames>
  <calcPr calcId="179017"/>
</workbook>
</file>

<file path=xl/calcChain.xml><?xml version="1.0" encoding="utf-8"?>
<calcChain xmlns="http://schemas.openxmlformats.org/spreadsheetml/2006/main">
  <c r="Z27" i="7" l="1"/>
  <c r="AB27" i="7"/>
  <c r="Y26" i="7"/>
  <c r="Z26" i="7"/>
  <c r="AA26" i="7"/>
  <c r="AB26" i="7"/>
  <c r="AC26" i="7"/>
  <c r="AA25" i="7"/>
  <c r="AA24" i="7"/>
  <c r="AA23" i="7"/>
  <c r="AA22" i="7"/>
  <c r="AA21" i="7"/>
  <c r="AA20" i="7"/>
  <c r="AA19" i="7"/>
  <c r="AA18" i="7"/>
  <c r="AA17" i="7"/>
  <c r="AA16" i="7"/>
  <c r="AA15" i="7"/>
  <c r="AA14" i="7"/>
  <c r="AB25" i="7"/>
  <c r="AB24" i="7"/>
  <c r="AB23" i="7"/>
  <c r="AB22" i="7"/>
  <c r="AB21" i="7"/>
  <c r="AB20" i="7"/>
  <c r="AB19" i="7"/>
  <c r="AB18" i="7"/>
  <c r="AB17" i="7"/>
  <c r="AB16" i="7"/>
  <c r="AB15" i="7"/>
  <c r="AB14" i="7"/>
  <c r="AB13" i="7"/>
  <c r="AB12" i="7"/>
  <c r="AC25" i="7"/>
  <c r="AC24" i="7"/>
  <c r="AC23" i="7"/>
  <c r="AC22" i="7"/>
  <c r="AC21" i="7"/>
  <c r="AC20" i="7"/>
  <c r="AC19" i="7"/>
  <c r="AC18" i="7"/>
  <c r="AC17" i="7"/>
  <c r="AC16" i="7"/>
  <c r="AC15" i="7"/>
  <c r="AC14" i="7"/>
  <c r="AC13" i="7"/>
  <c r="AC12" i="7"/>
  <c r="Z21" i="7"/>
  <c r="Y21" i="7"/>
  <c r="Z25" i="7"/>
  <c r="Z24" i="7"/>
  <c r="Z23" i="7"/>
  <c r="Z22" i="7"/>
  <c r="Z20" i="7"/>
  <c r="Z19" i="7"/>
  <c r="Z18" i="7"/>
  <c r="Z17" i="7"/>
  <c r="Z16" i="7"/>
  <c r="Z15" i="7"/>
  <c r="Z14" i="7"/>
  <c r="Z13" i="7"/>
  <c r="Z12" i="7"/>
  <c r="E9" i="9" l="1"/>
  <c r="BH12" i="7"/>
  <c r="Y25" i="7"/>
  <c r="Y24" i="7"/>
  <c r="Y23" i="7"/>
  <c r="Y22" i="7"/>
  <c r="Y20" i="7"/>
  <c r="Y19" i="7"/>
  <c r="Y18" i="7"/>
  <c r="Y17" i="7"/>
  <c r="Y16" i="7"/>
  <c r="Y15" i="7"/>
  <c r="Y14" i="7"/>
  <c r="AA13" i="7"/>
  <c r="Y13" i="7"/>
  <c r="AA12" i="7"/>
  <c r="Y12" i="7"/>
  <c r="AC158" i="7"/>
  <c r="AB158" i="7"/>
  <c r="AA158" i="7"/>
  <c r="Z158" i="7"/>
  <c r="Y158" i="7"/>
  <c r="AC157" i="7"/>
  <c r="AB157" i="7"/>
  <c r="AA157" i="7"/>
  <c r="Z157" i="7"/>
  <c r="Y157" i="7"/>
  <c r="AC156" i="7"/>
  <c r="AB156" i="7"/>
  <c r="AA156" i="7"/>
  <c r="Z156" i="7"/>
  <c r="Y156" i="7"/>
  <c r="AC155" i="7"/>
  <c r="AB155" i="7"/>
  <c r="AA155" i="7"/>
  <c r="Z155" i="7"/>
  <c r="Y155" i="7"/>
  <c r="AC154" i="7"/>
  <c r="AB154" i="7"/>
  <c r="AA154" i="7"/>
  <c r="Z154" i="7"/>
  <c r="Y154" i="7"/>
  <c r="AC153" i="7"/>
  <c r="AB153" i="7"/>
  <c r="AA153" i="7"/>
  <c r="Z153" i="7"/>
  <c r="Y153" i="7"/>
  <c r="AC152" i="7"/>
  <c r="AB152" i="7"/>
  <c r="AA152" i="7"/>
  <c r="Z152" i="7"/>
  <c r="Y152" i="7"/>
  <c r="AC151" i="7"/>
  <c r="AB151" i="7"/>
  <c r="AA151" i="7"/>
  <c r="Z151" i="7"/>
  <c r="Y151" i="7"/>
  <c r="AC150" i="7"/>
  <c r="AB150" i="7"/>
  <c r="AA150" i="7"/>
  <c r="Z150" i="7"/>
  <c r="Y150" i="7"/>
  <c r="AC149" i="7"/>
  <c r="AB149" i="7"/>
  <c r="AA149" i="7"/>
  <c r="Z149" i="7"/>
  <c r="Y149" i="7"/>
  <c r="AC148" i="7"/>
  <c r="AB148" i="7"/>
  <c r="AA148" i="7"/>
  <c r="Z148" i="7"/>
  <c r="Y148" i="7"/>
  <c r="AC147" i="7"/>
  <c r="AB147" i="7"/>
  <c r="AA147" i="7"/>
  <c r="Z147" i="7"/>
  <c r="Y147" i="7"/>
  <c r="AC146" i="7"/>
  <c r="AB146" i="7"/>
  <c r="Z146" i="7"/>
  <c r="AC145" i="7"/>
  <c r="AB145" i="7"/>
  <c r="Z145" i="7"/>
  <c r="AC144" i="7"/>
  <c r="AB144" i="7"/>
  <c r="Z144" i="7"/>
  <c r="AC143" i="7"/>
  <c r="AB143" i="7"/>
  <c r="Z143" i="7"/>
  <c r="AC142" i="7"/>
  <c r="AB142" i="7"/>
  <c r="Z142" i="7"/>
  <c r="AC141" i="7"/>
  <c r="AB141" i="7"/>
  <c r="Z141" i="7"/>
  <c r="AC140" i="7"/>
  <c r="AB140" i="7"/>
  <c r="Z140" i="7"/>
  <c r="AC139" i="7"/>
  <c r="AB139" i="7"/>
  <c r="Z139" i="7"/>
  <c r="AC138" i="7"/>
  <c r="AB138" i="7"/>
  <c r="Z138" i="7"/>
  <c r="AC137" i="7"/>
  <c r="AB137" i="7"/>
  <c r="Z137" i="7"/>
  <c r="AC136" i="7"/>
  <c r="AB136" i="7"/>
  <c r="Z136" i="7"/>
  <c r="AC135" i="7"/>
  <c r="AB135" i="7"/>
  <c r="Z135" i="7"/>
  <c r="AB134" i="7"/>
  <c r="AB133" i="7"/>
  <c r="AB132" i="7"/>
  <c r="AB131" i="7"/>
  <c r="AB130" i="7"/>
  <c r="AB129" i="7"/>
  <c r="AB128" i="7"/>
  <c r="AB127" i="7"/>
  <c r="AB126" i="7"/>
  <c r="AB125" i="7"/>
  <c r="AB124" i="7"/>
  <c r="AB123" i="7"/>
  <c r="Z134" i="7"/>
  <c r="Z133" i="7"/>
  <c r="Z132" i="7"/>
  <c r="Z131" i="7"/>
  <c r="Z130" i="7"/>
  <c r="Z129" i="7"/>
  <c r="Z128" i="7"/>
  <c r="Z127" i="7"/>
  <c r="Z126" i="7"/>
  <c r="Z125" i="7"/>
  <c r="Z124" i="7"/>
  <c r="Z123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D9" i="9" l="1"/>
  <c r="E19" i="9"/>
  <c r="E18" i="9"/>
  <c r="E17" i="9"/>
  <c r="E16" i="9"/>
  <c r="E14" i="9"/>
  <c r="E13" i="9"/>
  <c r="E11" i="9"/>
  <c r="E10" i="9"/>
  <c r="F8" i="9"/>
  <c r="G8" i="9" s="1"/>
  <c r="E8" i="9"/>
  <c r="F9" i="9" l="1"/>
  <c r="BH123" i="7"/>
  <c r="X158" i="7"/>
  <c r="O158" i="7" s="1"/>
  <c r="W158" i="7"/>
  <c r="N158" i="7" s="1"/>
  <c r="P157" i="7"/>
  <c r="Q156" i="7"/>
  <c r="AJ156" i="7" s="1"/>
  <c r="AU156" i="7" s="1"/>
  <c r="W156" i="7"/>
  <c r="N156" i="7" s="1"/>
  <c r="Q155" i="7"/>
  <c r="AJ155" i="7" s="1"/>
  <c r="AU155" i="7" s="1"/>
  <c r="W155" i="7"/>
  <c r="N155" i="7" s="1"/>
  <c r="X154" i="7"/>
  <c r="O154" i="7" s="1"/>
  <c r="P154" i="7"/>
  <c r="X153" i="7"/>
  <c r="O153" i="7" s="1"/>
  <c r="P153" i="7"/>
  <c r="X152" i="7"/>
  <c r="O152" i="7" s="1"/>
  <c r="W152" i="7"/>
  <c r="W151" i="7"/>
  <c r="N151" i="7" s="1"/>
  <c r="Q151" i="7"/>
  <c r="AJ151" i="7" s="1"/>
  <c r="AU151" i="7" s="1"/>
  <c r="X150" i="7"/>
  <c r="O150" i="7" s="1"/>
  <c r="X149" i="7"/>
  <c r="O149" i="7" s="1"/>
  <c r="P149" i="7"/>
  <c r="X148" i="7"/>
  <c r="O148" i="7" s="1"/>
  <c r="P148" i="7"/>
  <c r="D19" i="9"/>
  <c r="F19" i="9" s="1"/>
  <c r="X147" i="7"/>
  <c r="Q145" i="7"/>
  <c r="AJ145" i="7" s="1"/>
  <c r="AU145" i="7" s="1"/>
  <c r="X143" i="7"/>
  <c r="O143" i="7" s="1"/>
  <c r="X142" i="7"/>
  <c r="O142" i="7" s="1"/>
  <c r="Q141" i="7"/>
  <c r="AJ141" i="7" s="1"/>
  <c r="AU141" i="7" s="1"/>
  <c r="X139" i="7"/>
  <c r="O139" i="7" s="1"/>
  <c r="Q137" i="7"/>
  <c r="AJ137" i="7" s="1"/>
  <c r="AU137" i="7" s="1"/>
  <c r="X134" i="7"/>
  <c r="O134" i="7" s="1"/>
  <c r="X133" i="7"/>
  <c r="O133" i="7" s="1"/>
  <c r="X131" i="7"/>
  <c r="O131" i="7" s="1"/>
  <c r="X130" i="7"/>
  <c r="O130" i="7" s="1"/>
  <c r="Q129" i="7"/>
  <c r="AJ129" i="7" s="1"/>
  <c r="AU129" i="7" s="1"/>
  <c r="X126" i="7"/>
  <c r="O126" i="7" s="1"/>
  <c r="X125" i="7"/>
  <c r="O125" i="7" s="1"/>
  <c r="X123" i="7"/>
  <c r="O123" i="7" s="1"/>
  <c r="P12" i="7"/>
  <c r="Q12" i="7"/>
  <c r="AJ12" i="7" s="1"/>
  <c r="AU12" i="7" s="1"/>
  <c r="P13" i="7"/>
  <c r="Q13" i="7"/>
  <c r="P14" i="7"/>
  <c r="Q14" i="7"/>
  <c r="AJ14" i="7" s="1"/>
  <c r="AU14" i="7" s="1"/>
  <c r="P15" i="7"/>
  <c r="Q15" i="7"/>
  <c r="P16" i="7"/>
  <c r="Q16" i="7"/>
  <c r="AJ16" i="7" s="1"/>
  <c r="AU16" i="7" s="1"/>
  <c r="P17" i="7"/>
  <c r="Q17" i="7"/>
  <c r="P18" i="7"/>
  <c r="Q18" i="7"/>
  <c r="AJ18" i="7" s="1"/>
  <c r="AU18" i="7" s="1"/>
  <c r="P19" i="7"/>
  <c r="Q19" i="7"/>
  <c r="P20" i="7"/>
  <c r="Q20" i="7"/>
  <c r="AJ20" i="7" s="1"/>
  <c r="AU20" i="7" s="1"/>
  <c r="P21" i="7"/>
  <c r="Q21" i="7"/>
  <c r="AJ21" i="7" s="1"/>
  <c r="AU21" i="7" s="1"/>
  <c r="P22" i="7"/>
  <c r="Q22" i="7"/>
  <c r="AJ22" i="7" s="1"/>
  <c r="AU22" i="7" s="1"/>
  <c r="P23" i="7"/>
  <c r="Q23" i="7"/>
  <c r="P24" i="7"/>
  <c r="Q24" i="7"/>
  <c r="AJ24" i="7" s="1"/>
  <c r="AU24" i="7" s="1"/>
  <c r="P25" i="7"/>
  <c r="Q25" i="7"/>
  <c r="P26" i="7"/>
  <c r="Q26" i="7"/>
  <c r="AJ26" i="7" s="1"/>
  <c r="AU26" i="7" s="1"/>
  <c r="P27" i="7"/>
  <c r="Q27" i="7"/>
  <c r="P28" i="7"/>
  <c r="P29" i="7"/>
  <c r="P30" i="7"/>
  <c r="Q30" i="7"/>
  <c r="AJ30" i="7" s="1"/>
  <c r="AU30" i="7" s="1"/>
  <c r="Q38" i="7"/>
  <c r="AJ38" i="7" s="1"/>
  <c r="AU38" i="7" s="1"/>
  <c r="Q42" i="7"/>
  <c r="AJ42" i="7" s="1"/>
  <c r="AU42" i="7" s="1"/>
  <c r="P45" i="7"/>
  <c r="P46" i="7"/>
  <c r="P47" i="7"/>
  <c r="P48" i="7"/>
  <c r="Q48" i="7"/>
  <c r="AJ48" i="7" s="1"/>
  <c r="AU48" i="7" s="1"/>
  <c r="Q50" i="7"/>
  <c r="AJ50" i="7" s="1"/>
  <c r="AU50" i="7" s="1"/>
  <c r="Q52" i="7"/>
  <c r="AJ52" i="7" s="1"/>
  <c r="AU52" i="7" s="1"/>
  <c r="Q54" i="7"/>
  <c r="AJ54" i="7" s="1"/>
  <c r="AU54" i="7" s="1"/>
  <c r="Q60" i="7"/>
  <c r="Q62" i="7"/>
  <c r="P69" i="7"/>
  <c r="P70" i="7"/>
  <c r="P71" i="7"/>
  <c r="P72" i="7"/>
  <c r="Q76" i="7"/>
  <c r="Q78" i="7"/>
  <c r="AJ78" i="7" s="1"/>
  <c r="Q80" i="7"/>
  <c r="AJ80" i="7" s="1"/>
  <c r="AU80" i="7" s="1"/>
  <c r="Q88" i="7"/>
  <c r="Q92" i="7"/>
  <c r="P94" i="7"/>
  <c r="P95" i="7"/>
  <c r="P96" i="7"/>
  <c r="Q96" i="7"/>
  <c r="AJ96" i="7" s="1"/>
  <c r="P97" i="7"/>
  <c r="P98" i="7"/>
  <c r="Q98" i="7"/>
  <c r="AJ98" i="7" s="1"/>
  <c r="AU98" i="7" s="1"/>
  <c r="P99" i="7"/>
  <c r="P100" i="7"/>
  <c r="Q100" i="7"/>
  <c r="AJ100" i="7" s="1"/>
  <c r="P101" i="7"/>
  <c r="P102" i="7"/>
  <c r="Q102" i="7"/>
  <c r="AJ102" i="7" s="1"/>
  <c r="AU102" i="7" s="1"/>
  <c r="P103" i="7"/>
  <c r="Q104" i="7"/>
  <c r="AJ104" i="7" s="1"/>
  <c r="AU104" i="7" s="1"/>
  <c r="Q108" i="7"/>
  <c r="Q112" i="7"/>
  <c r="AJ112" i="7" s="1"/>
  <c r="AU112" i="7" s="1"/>
  <c r="P114" i="7"/>
  <c r="P115" i="7"/>
  <c r="P116" i="7"/>
  <c r="Q116" i="7"/>
  <c r="AJ116" i="7" s="1"/>
  <c r="AU116" i="7" s="1"/>
  <c r="P117" i="7"/>
  <c r="P118" i="7"/>
  <c r="Q118" i="7"/>
  <c r="AJ118" i="7" s="1"/>
  <c r="P119" i="7"/>
  <c r="Q122" i="7"/>
  <c r="AJ122" i="7" s="1"/>
  <c r="AU122" i="7" s="1"/>
  <c r="P123" i="7"/>
  <c r="Q123" i="7"/>
  <c r="AJ123" i="7" s="1"/>
  <c r="AU123" i="7" s="1"/>
  <c r="P124" i="7"/>
  <c r="Q124" i="7"/>
  <c r="AJ124" i="7" s="1"/>
  <c r="AU124" i="7" s="1"/>
  <c r="P125" i="7"/>
  <c r="P126" i="7"/>
  <c r="Q126" i="7"/>
  <c r="AJ126" i="7" s="1"/>
  <c r="AU126" i="7" s="1"/>
  <c r="P127" i="7"/>
  <c r="Q127" i="7"/>
  <c r="AJ127" i="7" s="1"/>
  <c r="AU127" i="7" s="1"/>
  <c r="P128" i="7"/>
  <c r="Q128" i="7"/>
  <c r="AJ128" i="7" s="1"/>
  <c r="AU128" i="7" s="1"/>
  <c r="P129" i="7"/>
  <c r="P130" i="7"/>
  <c r="Q130" i="7"/>
  <c r="AJ130" i="7" s="1"/>
  <c r="AU130" i="7" s="1"/>
  <c r="P131" i="7"/>
  <c r="Q131" i="7"/>
  <c r="AJ131" i="7" s="1"/>
  <c r="AU131" i="7" s="1"/>
  <c r="P132" i="7"/>
  <c r="Q132" i="7"/>
  <c r="AJ132" i="7" s="1"/>
  <c r="AU132" i="7" s="1"/>
  <c r="P133" i="7"/>
  <c r="P134" i="7"/>
  <c r="Q134" i="7"/>
  <c r="AJ134" i="7" s="1"/>
  <c r="AU134" i="7" s="1"/>
  <c r="P135" i="7"/>
  <c r="Q135" i="7"/>
  <c r="AJ135" i="7" s="1"/>
  <c r="AU135" i="7" s="1"/>
  <c r="P136" i="7"/>
  <c r="Q136" i="7"/>
  <c r="AJ136" i="7" s="1"/>
  <c r="AU136" i="7" s="1"/>
  <c r="P137" i="7"/>
  <c r="P138" i="7"/>
  <c r="Q138" i="7"/>
  <c r="AJ138" i="7" s="1"/>
  <c r="AU138" i="7" s="1"/>
  <c r="P139" i="7"/>
  <c r="Q139" i="7"/>
  <c r="AJ139" i="7" s="1"/>
  <c r="AU139" i="7" s="1"/>
  <c r="P140" i="7"/>
  <c r="Q140" i="7"/>
  <c r="AJ140" i="7" s="1"/>
  <c r="AU140" i="7" s="1"/>
  <c r="P141" i="7"/>
  <c r="P142" i="7"/>
  <c r="Q142" i="7"/>
  <c r="AJ142" i="7" s="1"/>
  <c r="AU142" i="7" s="1"/>
  <c r="P143" i="7"/>
  <c r="Q143" i="7"/>
  <c r="AJ143" i="7" s="1"/>
  <c r="AU143" i="7" s="1"/>
  <c r="P144" i="7"/>
  <c r="Q144" i="7"/>
  <c r="AJ144" i="7" s="1"/>
  <c r="AU144" i="7" s="1"/>
  <c r="P145" i="7"/>
  <c r="P146" i="7"/>
  <c r="Q146" i="7"/>
  <c r="AJ146" i="7" s="1"/>
  <c r="AU146" i="7" s="1"/>
  <c r="P147" i="7"/>
  <c r="Q148" i="7"/>
  <c r="AJ148" i="7" s="1"/>
  <c r="AU148" i="7" s="1"/>
  <c r="Q149" i="7"/>
  <c r="AJ149" i="7" s="1"/>
  <c r="AU149" i="7" s="1"/>
  <c r="P150" i="7"/>
  <c r="Q150" i="7"/>
  <c r="AJ150" i="7" s="1"/>
  <c r="AU150" i="7" s="1"/>
  <c r="P151" i="7"/>
  <c r="Q153" i="7"/>
  <c r="AJ153" i="7" s="1"/>
  <c r="AU153" i="7" s="1"/>
  <c r="Q154" i="7"/>
  <c r="AJ154" i="7" s="1"/>
  <c r="AU154" i="7" s="1"/>
  <c r="P155" i="7"/>
  <c r="Q157" i="7"/>
  <c r="AJ157" i="7" s="1"/>
  <c r="AU157" i="7" s="1"/>
  <c r="Q158" i="7"/>
  <c r="AJ158" i="7" s="1"/>
  <c r="AU158" i="7" s="1"/>
  <c r="AI158" i="7"/>
  <c r="AH158" i="7"/>
  <c r="AI157" i="7"/>
  <c r="AH157" i="7"/>
  <c r="AI156" i="7"/>
  <c r="AH156" i="7"/>
  <c r="X156" i="7"/>
  <c r="O156" i="7" s="1"/>
  <c r="AI155" i="7"/>
  <c r="AH155" i="7"/>
  <c r="X155" i="7"/>
  <c r="AI154" i="7"/>
  <c r="AH154" i="7"/>
  <c r="W154" i="7"/>
  <c r="AI153" i="7"/>
  <c r="AH153" i="7"/>
  <c r="AI152" i="7"/>
  <c r="AH152" i="7"/>
  <c r="AI151" i="7"/>
  <c r="AH151" i="7"/>
  <c r="AI150" i="7"/>
  <c r="AH150" i="7"/>
  <c r="W150" i="7"/>
  <c r="AI149" i="7"/>
  <c r="AH149" i="7"/>
  <c r="AI148" i="7"/>
  <c r="AH148" i="7"/>
  <c r="AI147" i="7"/>
  <c r="AH147" i="7"/>
  <c r="W147" i="7"/>
  <c r="N147" i="7" s="1"/>
  <c r="AI146" i="7"/>
  <c r="AH146" i="7"/>
  <c r="W146" i="7"/>
  <c r="N146" i="7" s="1"/>
  <c r="AI145" i="7"/>
  <c r="AH145" i="7"/>
  <c r="W145" i="7"/>
  <c r="AI144" i="7"/>
  <c r="AH144" i="7"/>
  <c r="X144" i="7"/>
  <c r="O144" i="7" s="1"/>
  <c r="W144" i="7"/>
  <c r="AI143" i="7"/>
  <c r="AH143" i="7"/>
  <c r="W143" i="7"/>
  <c r="AI142" i="7"/>
  <c r="AH142" i="7"/>
  <c r="W142" i="7"/>
  <c r="AI141" i="7"/>
  <c r="AH141" i="7"/>
  <c r="W141" i="7"/>
  <c r="AI140" i="7"/>
  <c r="AH140" i="7"/>
  <c r="X140" i="7"/>
  <c r="O140" i="7" s="1"/>
  <c r="W140" i="7"/>
  <c r="AI139" i="7"/>
  <c r="AH139" i="7"/>
  <c r="W139" i="7"/>
  <c r="AI138" i="7"/>
  <c r="AH138" i="7"/>
  <c r="W138" i="7"/>
  <c r="N138" i="7" s="1"/>
  <c r="AI137" i="7"/>
  <c r="AH137" i="7"/>
  <c r="W137" i="7"/>
  <c r="N137" i="7" s="1"/>
  <c r="AI136" i="7"/>
  <c r="AH136" i="7"/>
  <c r="X136" i="7"/>
  <c r="O136" i="7" s="1"/>
  <c r="W136" i="7"/>
  <c r="N136" i="7" s="1"/>
  <c r="AI135" i="7"/>
  <c r="AH135" i="7"/>
  <c r="X135" i="7"/>
  <c r="O135" i="7" s="1"/>
  <c r="W135" i="7"/>
  <c r="N135" i="7" s="1"/>
  <c r="AI134" i="7"/>
  <c r="AH134" i="7"/>
  <c r="W134" i="7"/>
  <c r="N134" i="7" s="1"/>
  <c r="AI133" i="7"/>
  <c r="AH133" i="7"/>
  <c r="W133" i="7"/>
  <c r="N133" i="7" s="1"/>
  <c r="AI132" i="7"/>
  <c r="AH132" i="7"/>
  <c r="X132" i="7"/>
  <c r="O132" i="7" s="1"/>
  <c r="W132" i="7"/>
  <c r="N132" i="7" s="1"/>
  <c r="AI131" i="7"/>
  <c r="AH131" i="7"/>
  <c r="W131" i="7"/>
  <c r="N131" i="7" s="1"/>
  <c r="AI130" i="7"/>
  <c r="AH130" i="7"/>
  <c r="W130" i="7"/>
  <c r="N130" i="7" s="1"/>
  <c r="AI129" i="7"/>
  <c r="AH129" i="7"/>
  <c r="W129" i="7"/>
  <c r="N129" i="7" s="1"/>
  <c r="AI128" i="7"/>
  <c r="AH128" i="7"/>
  <c r="X128" i="7"/>
  <c r="O128" i="7" s="1"/>
  <c r="W128" i="7"/>
  <c r="N128" i="7" s="1"/>
  <c r="AI127" i="7"/>
  <c r="AH127" i="7"/>
  <c r="X127" i="7"/>
  <c r="O127" i="7" s="1"/>
  <c r="W127" i="7"/>
  <c r="N127" i="7" s="1"/>
  <c r="AI126" i="7"/>
  <c r="AH126" i="7"/>
  <c r="W126" i="7"/>
  <c r="N126" i="7" s="1"/>
  <c r="AI125" i="7"/>
  <c r="AH125" i="7"/>
  <c r="W125" i="7"/>
  <c r="N125" i="7" s="1"/>
  <c r="AI124" i="7"/>
  <c r="AH124" i="7"/>
  <c r="X124" i="7"/>
  <c r="O124" i="7" s="1"/>
  <c r="W124" i="7"/>
  <c r="N124" i="7" s="1"/>
  <c r="AI123" i="7"/>
  <c r="AH123" i="7"/>
  <c r="W123" i="7"/>
  <c r="N123" i="7" s="1"/>
  <c r="AI122" i="7"/>
  <c r="AH122" i="7"/>
  <c r="AC122" i="7"/>
  <c r="AB122" i="7"/>
  <c r="X122" i="7" s="1"/>
  <c r="O122" i="7" s="1"/>
  <c r="AA122" i="7"/>
  <c r="Z122" i="7"/>
  <c r="Y122" i="7"/>
  <c r="W122" i="7" s="1"/>
  <c r="AI121" i="7"/>
  <c r="AH121" i="7"/>
  <c r="AC121" i="7"/>
  <c r="AB121" i="7"/>
  <c r="AA121" i="7"/>
  <c r="Z121" i="7"/>
  <c r="Y121" i="7"/>
  <c r="AI120" i="7"/>
  <c r="AH120" i="7"/>
  <c r="AC120" i="7"/>
  <c r="AB120" i="7"/>
  <c r="AA120" i="7"/>
  <c r="Z120" i="7"/>
  <c r="X120" i="7" s="1"/>
  <c r="O120" i="7" s="1"/>
  <c r="Y120" i="7"/>
  <c r="P120" i="7" s="1"/>
  <c r="AI119" i="7"/>
  <c r="AH119" i="7"/>
  <c r="AC119" i="7"/>
  <c r="AB119" i="7"/>
  <c r="Z119" i="7"/>
  <c r="Q119" i="7" s="1"/>
  <c r="AJ119" i="7" s="1"/>
  <c r="X119" i="7"/>
  <c r="W119" i="7"/>
  <c r="N119" i="7" s="1"/>
  <c r="AI118" i="7"/>
  <c r="AH118" i="7"/>
  <c r="AC118" i="7"/>
  <c r="AB118" i="7"/>
  <c r="X118" i="7" s="1"/>
  <c r="O118" i="7" s="1"/>
  <c r="Z118" i="7"/>
  <c r="W118" i="7"/>
  <c r="N118" i="7" s="1"/>
  <c r="AI117" i="7"/>
  <c r="AH117" i="7"/>
  <c r="AC117" i="7"/>
  <c r="AB117" i="7"/>
  <c r="X117" i="7" s="1"/>
  <c r="O117" i="7" s="1"/>
  <c r="Z117" i="7"/>
  <c r="Q117" i="7" s="1"/>
  <c r="AJ117" i="7" s="1"/>
  <c r="AU117" i="7" s="1"/>
  <c r="W117" i="7"/>
  <c r="N117" i="7" s="1"/>
  <c r="AI116" i="7"/>
  <c r="AH116" i="7"/>
  <c r="AC116" i="7"/>
  <c r="AB116" i="7"/>
  <c r="Z116" i="7"/>
  <c r="W116" i="7"/>
  <c r="AI115" i="7"/>
  <c r="AH115" i="7"/>
  <c r="AC115" i="7"/>
  <c r="AB115" i="7"/>
  <c r="X115" i="7" s="1"/>
  <c r="Z115" i="7"/>
  <c r="Q115" i="7" s="1"/>
  <c r="AJ115" i="7" s="1"/>
  <c r="AU115" i="7" s="1"/>
  <c r="W115" i="7"/>
  <c r="N115" i="7" s="1"/>
  <c r="BH114" i="7"/>
  <c r="AI114" i="7"/>
  <c r="AH114" i="7"/>
  <c r="AC114" i="7"/>
  <c r="AB114" i="7"/>
  <c r="Z114" i="7"/>
  <c r="Q114" i="7" s="1"/>
  <c r="AJ114" i="7" s="1"/>
  <c r="AU114" i="7" s="1"/>
  <c r="W114" i="7"/>
  <c r="N114" i="7" s="1"/>
  <c r="AI113" i="7"/>
  <c r="AH113" i="7"/>
  <c r="AC113" i="7"/>
  <c r="AB113" i="7"/>
  <c r="AA113" i="7"/>
  <c r="Z113" i="7"/>
  <c r="X113" i="7" s="1"/>
  <c r="O113" i="7" s="1"/>
  <c r="Y113" i="7"/>
  <c r="AI112" i="7"/>
  <c r="AH112" i="7"/>
  <c r="AC112" i="7"/>
  <c r="AB112" i="7"/>
  <c r="AA112" i="7"/>
  <c r="Z112" i="7"/>
  <c r="X112" i="7" s="1"/>
  <c r="O112" i="7" s="1"/>
  <c r="Y112" i="7"/>
  <c r="AI111" i="7"/>
  <c r="AH111" i="7"/>
  <c r="AC111" i="7"/>
  <c r="AB111" i="7"/>
  <c r="AA111" i="7"/>
  <c r="Z111" i="7"/>
  <c r="Y111" i="7"/>
  <c r="AI110" i="7"/>
  <c r="AH110" i="7"/>
  <c r="AC110" i="7"/>
  <c r="AB110" i="7"/>
  <c r="AA110" i="7"/>
  <c r="Z110" i="7"/>
  <c r="Q110" i="7" s="1"/>
  <c r="AJ110" i="7" s="1"/>
  <c r="Y110" i="7"/>
  <c r="P110" i="7" s="1"/>
  <c r="AI109" i="7"/>
  <c r="AH109" i="7"/>
  <c r="AC109" i="7"/>
  <c r="AB109" i="7"/>
  <c r="AA109" i="7"/>
  <c r="Z109" i="7"/>
  <c r="X109" i="7" s="1"/>
  <c r="O109" i="7" s="1"/>
  <c r="Y109" i="7"/>
  <c r="AI108" i="7"/>
  <c r="AH108" i="7"/>
  <c r="AC108" i="7"/>
  <c r="AB108" i="7"/>
  <c r="AA108" i="7"/>
  <c r="Z108" i="7"/>
  <c r="X108" i="7" s="1"/>
  <c r="O108" i="7" s="1"/>
  <c r="Y108" i="7"/>
  <c r="AI107" i="7"/>
  <c r="AH107" i="7"/>
  <c r="AC107" i="7"/>
  <c r="AB107" i="7"/>
  <c r="AA107" i="7"/>
  <c r="Z107" i="7"/>
  <c r="Y107" i="7"/>
  <c r="AI106" i="7"/>
  <c r="AH106" i="7"/>
  <c r="AC106" i="7"/>
  <c r="AB106" i="7"/>
  <c r="AA106" i="7"/>
  <c r="Z106" i="7"/>
  <c r="Q106" i="7" s="1"/>
  <c r="AJ106" i="7" s="1"/>
  <c r="Y106" i="7"/>
  <c r="P106" i="7" s="1"/>
  <c r="AI105" i="7"/>
  <c r="AH105" i="7"/>
  <c r="AC105" i="7"/>
  <c r="AB105" i="7"/>
  <c r="AA105" i="7"/>
  <c r="Z105" i="7"/>
  <c r="X105" i="7" s="1"/>
  <c r="O105" i="7" s="1"/>
  <c r="Y105" i="7"/>
  <c r="P105" i="7" s="1"/>
  <c r="AI104" i="7"/>
  <c r="AH104" i="7"/>
  <c r="AC104" i="7"/>
  <c r="AB104" i="7"/>
  <c r="AA104" i="7"/>
  <c r="Z104" i="7"/>
  <c r="X104" i="7" s="1"/>
  <c r="O104" i="7" s="1"/>
  <c r="Y104" i="7"/>
  <c r="AI103" i="7"/>
  <c r="AT103" i="7" s="1"/>
  <c r="AH103" i="7"/>
  <c r="AC103" i="7"/>
  <c r="AB103" i="7"/>
  <c r="Z103" i="7"/>
  <c r="Q103" i="7" s="1"/>
  <c r="AJ103" i="7" s="1"/>
  <c r="AU103" i="7" s="1"/>
  <c r="W103" i="7"/>
  <c r="N103" i="7" s="1"/>
  <c r="AI102" i="7"/>
  <c r="AH102" i="7"/>
  <c r="AC102" i="7"/>
  <c r="AB102" i="7"/>
  <c r="X102" i="7" s="1"/>
  <c r="O102" i="7" s="1"/>
  <c r="Z102" i="7"/>
  <c r="W102" i="7"/>
  <c r="AI101" i="7"/>
  <c r="AH101" i="7"/>
  <c r="AC101" i="7"/>
  <c r="AB101" i="7"/>
  <c r="Z101" i="7"/>
  <c r="X101" i="7" s="1"/>
  <c r="W101" i="7"/>
  <c r="N101" i="7" s="1"/>
  <c r="AI100" i="7"/>
  <c r="AH100" i="7"/>
  <c r="AC100" i="7"/>
  <c r="AB100" i="7"/>
  <c r="X100" i="7" s="1"/>
  <c r="Z100" i="7"/>
  <c r="W100" i="7"/>
  <c r="N100" i="7" s="1"/>
  <c r="AI99" i="7"/>
  <c r="AT99" i="7" s="1"/>
  <c r="AH99" i="7"/>
  <c r="AC99" i="7"/>
  <c r="AB99" i="7"/>
  <c r="Z99" i="7"/>
  <c r="Q99" i="7" s="1"/>
  <c r="AJ99" i="7" s="1"/>
  <c r="AU99" i="7" s="1"/>
  <c r="W99" i="7"/>
  <c r="N99" i="7" s="1"/>
  <c r="AI98" i="7"/>
  <c r="AH98" i="7"/>
  <c r="AC98" i="7"/>
  <c r="AB98" i="7"/>
  <c r="Z98" i="7"/>
  <c r="W98" i="7"/>
  <c r="N98" i="7" s="1"/>
  <c r="AI97" i="7"/>
  <c r="AH97" i="7"/>
  <c r="AC97" i="7"/>
  <c r="AB97" i="7"/>
  <c r="Z97" i="7"/>
  <c r="Q97" i="7" s="1"/>
  <c r="AJ97" i="7" s="1"/>
  <c r="AU97" i="7" s="1"/>
  <c r="W97" i="7"/>
  <c r="N97" i="7" s="1"/>
  <c r="AI96" i="7"/>
  <c r="AH96" i="7"/>
  <c r="AC96" i="7"/>
  <c r="AB96" i="7"/>
  <c r="Z96" i="7"/>
  <c r="W96" i="7"/>
  <c r="N96" i="7" s="1"/>
  <c r="AI95" i="7"/>
  <c r="AH95" i="7"/>
  <c r="AC95" i="7"/>
  <c r="AB95" i="7"/>
  <c r="X95" i="7" s="1"/>
  <c r="Z95" i="7"/>
  <c r="Q95" i="7" s="1"/>
  <c r="AJ95" i="7" s="1"/>
  <c r="AU95" i="7" s="1"/>
  <c r="W95" i="7"/>
  <c r="N95" i="7" s="1"/>
  <c r="AI94" i="7"/>
  <c r="AH94" i="7"/>
  <c r="AC94" i="7"/>
  <c r="AB94" i="7"/>
  <c r="Z94" i="7"/>
  <c r="Q94" i="7" s="1"/>
  <c r="W94" i="7"/>
  <c r="N94" i="7" s="1"/>
  <c r="AI93" i="7"/>
  <c r="AH93" i="7"/>
  <c r="AC93" i="7"/>
  <c r="AB93" i="7"/>
  <c r="Z93" i="7"/>
  <c r="Q93" i="7" s="1"/>
  <c r="AJ93" i="7" s="1"/>
  <c r="AU93" i="7" s="1"/>
  <c r="Y93" i="7"/>
  <c r="P93" i="7" s="1"/>
  <c r="AI92" i="7"/>
  <c r="AH92" i="7"/>
  <c r="AC92" i="7"/>
  <c r="AB92" i="7"/>
  <c r="X92" i="7" s="1"/>
  <c r="O92" i="7" s="1"/>
  <c r="Z92" i="7"/>
  <c r="Y92" i="7"/>
  <c r="P92" i="7" s="1"/>
  <c r="W92" i="7"/>
  <c r="N92" i="7" s="1"/>
  <c r="AI91" i="7"/>
  <c r="AH91" i="7"/>
  <c r="AC91" i="7"/>
  <c r="AB91" i="7"/>
  <c r="Z91" i="7"/>
  <c r="Q91" i="7" s="1"/>
  <c r="AJ91" i="7" s="1"/>
  <c r="AU91" i="7" s="1"/>
  <c r="Y91" i="7"/>
  <c r="P91" i="7" s="1"/>
  <c r="W91" i="7"/>
  <c r="N91" i="7" s="1"/>
  <c r="AI90" i="7"/>
  <c r="AH90" i="7"/>
  <c r="AC90" i="7"/>
  <c r="AB90" i="7"/>
  <c r="Z90" i="7"/>
  <c r="Q90" i="7" s="1"/>
  <c r="Y90" i="7"/>
  <c r="AI89" i="7"/>
  <c r="AH89" i="7"/>
  <c r="AC89" i="7"/>
  <c r="AB89" i="7"/>
  <c r="Z89" i="7"/>
  <c r="Q89" i="7" s="1"/>
  <c r="AJ89" i="7" s="1"/>
  <c r="AU89" i="7" s="1"/>
  <c r="Y89" i="7"/>
  <c r="AI88" i="7"/>
  <c r="AH88" i="7"/>
  <c r="AC88" i="7"/>
  <c r="AB88" i="7"/>
  <c r="Z88" i="7"/>
  <c r="Y88" i="7"/>
  <c r="P88" i="7" s="1"/>
  <c r="W88" i="7"/>
  <c r="N88" i="7" s="1"/>
  <c r="AI87" i="7"/>
  <c r="AH87" i="7"/>
  <c r="AC87" i="7"/>
  <c r="AB87" i="7"/>
  <c r="X87" i="7" s="1"/>
  <c r="O87" i="7" s="1"/>
  <c r="Z87" i="7"/>
  <c r="Q87" i="7" s="1"/>
  <c r="AJ87" i="7" s="1"/>
  <c r="AU87" i="7" s="1"/>
  <c r="Y87" i="7"/>
  <c r="P87" i="7" s="1"/>
  <c r="W87" i="7"/>
  <c r="N87" i="7" s="1"/>
  <c r="AI86" i="7"/>
  <c r="AH86" i="7"/>
  <c r="AC86" i="7"/>
  <c r="AB86" i="7"/>
  <c r="Z86" i="7"/>
  <c r="Q86" i="7" s="1"/>
  <c r="AJ86" i="7" s="1"/>
  <c r="AU86" i="7" s="1"/>
  <c r="Y86" i="7"/>
  <c r="P86" i="7" s="1"/>
  <c r="W86" i="7"/>
  <c r="N86" i="7" s="1"/>
  <c r="AI85" i="7"/>
  <c r="AH85" i="7"/>
  <c r="AC85" i="7"/>
  <c r="AB85" i="7"/>
  <c r="Z85" i="7"/>
  <c r="Q85" i="7" s="1"/>
  <c r="AJ85" i="7" s="1"/>
  <c r="AU85" i="7" s="1"/>
  <c r="Y85" i="7"/>
  <c r="BH84" i="7"/>
  <c r="AI84" i="7"/>
  <c r="AH84" i="7"/>
  <c r="AC84" i="7"/>
  <c r="AB84" i="7"/>
  <c r="X84" i="7" s="1"/>
  <c r="O84" i="7" s="1"/>
  <c r="Z84" i="7"/>
  <c r="Q84" i="7" s="1"/>
  <c r="AJ84" i="7" s="1"/>
  <c r="AU84" i="7" s="1"/>
  <c r="Y84" i="7"/>
  <c r="AI83" i="7"/>
  <c r="AH83" i="7"/>
  <c r="AC83" i="7"/>
  <c r="AB83" i="7"/>
  <c r="AA83" i="7"/>
  <c r="Z83" i="7"/>
  <c r="Y83" i="7"/>
  <c r="AI82" i="7"/>
  <c r="AH82" i="7"/>
  <c r="AC82" i="7"/>
  <c r="AB82" i="7"/>
  <c r="AA82" i="7"/>
  <c r="Z82" i="7"/>
  <c r="Q82" i="7" s="1"/>
  <c r="Y82" i="7"/>
  <c r="P82" i="7" s="1"/>
  <c r="AI81" i="7"/>
  <c r="AH81" i="7"/>
  <c r="AC81" i="7"/>
  <c r="AB81" i="7"/>
  <c r="AA81" i="7"/>
  <c r="Z81" i="7"/>
  <c r="Y81" i="7"/>
  <c r="P81" i="7" s="1"/>
  <c r="W81" i="7"/>
  <c r="AI80" i="7"/>
  <c r="AH80" i="7"/>
  <c r="AC80" i="7"/>
  <c r="AB80" i="7"/>
  <c r="AA80" i="7"/>
  <c r="Z80" i="7"/>
  <c r="AE80" i="7" s="1"/>
  <c r="S80" i="7" s="1"/>
  <c r="Y80" i="7"/>
  <c r="P80" i="7" s="1"/>
  <c r="X80" i="7"/>
  <c r="O80" i="7" s="1"/>
  <c r="AI79" i="7"/>
  <c r="AH79" i="7"/>
  <c r="AC79" i="7"/>
  <c r="AB79" i="7"/>
  <c r="AA79" i="7"/>
  <c r="Z79" i="7"/>
  <c r="Q79" i="7" s="1"/>
  <c r="AJ79" i="7" s="1"/>
  <c r="AU79" i="7" s="1"/>
  <c r="Y79" i="7"/>
  <c r="AI78" i="7"/>
  <c r="AH78" i="7"/>
  <c r="AC78" i="7"/>
  <c r="AB78" i="7"/>
  <c r="AA78" i="7"/>
  <c r="W78" i="7" s="1"/>
  <c r="N78" i="7" s="1"/>
  <c r="Z78" i="7"/>
  <c r="Y78" i="7"/>
  <c r="P78" i="7" s="1"/>
  <c r="AI77" i="7"/>
  <c r="AH77" i="7"/>
  <c r="AC77" i="7"/>
  <c r="AB77" i="7"/>
  <c r="AA77" i="7"/>
  <c r="Z77" i="7"/>
  <c r="AE77" i="7" s="1"/>
  <c r="S77" i="7" s="1"/>
  <c r="Y77" i="7"/>
  <c r="P77" i="7" s="1"/>
  <c r="X77" i="7"/>
  <c r="O77" i="7" s="1"/>
  <c r="W77" i="7"/>
  <c r="AI76" i="7"/>
  <c r="AH76" i="7"/>
  <c r="AC76" i="7"/>
  <c r="AB76" i="7"/>
  <c r="AA76" i="7"/>
  <c r="Z76" i="7"/>
  <c r="Y76" i="7"/>
  <c r="X76" i="7"/>
  <c r="O76" i="7" s="1"/>
  <c r="AI75" i="7"/>
  <c r="AH75" i="7"/>
  <c r="AC75" i="7"/>
  <c r="AB75" i="7"/>
  <c r="AA75" i="7"/>
  <c r="Z75" i="7"/>
  <c r="Y75" i="7"/>
  <c r="AI74" i="7"/>
  <c r="AH74" i="7"/>
  <c r="Z74" i="7"/>
  <c r="Q74" i="7" s="1"/>
  <c r="AJ74" i="7" s="1"/>
  <c r="AU74" i="7" s="1"/>
  <c r="Y74" i="7"/>
  <c r="P74" i="7" s="1"/>
  <c r="X74" i="7"/>
  <c r="W74" i="7"/>
  <c r="AI73" i="7"/>
  <c r="AH73" i="7"/>
  <c r="AC73" i="7"/>
  <c r="Z73" i="7"/>
  <c r="Q73" i="7" s="1"/>
  <c r="AJ73" i="7" s="1"/>
  <c r="AU73" i="7" s="1"/>
  <c r="Y73" i="7"/>
  <c r="P73" i="7" s="1"/>
  <c r="X73" i="7"/>
  <c r="W73" i="7"/>
  <c r="AI72" i="7"/>
  <c r="AH72" i="7"/>
  <c r="Z72" i="7"/>
  <c r="Q72" i="7" s="1"/>
  <c r="AJ72" i="7" s="1"/>
  <c r="AU72" i="7" s="1"/>
  <c r="X72" i="7"/>
  <c r="O72" i="7" s="1"/>
  <c r="W72" i="7"/>
  <c r="AI71" i="7"/>
  <c r="AH71" i="7"/>
  <c r="AC71" i="7"/>
  <c r="Z71" i="7"/>
  <c r="Q71" i="7" s="1"/>
  <c r="AJ71" i="7" s="1"/>
  <c r="AU71" i="7" s="1"/>
  <c r="X71" i="7"/>
  <c r="W71" i="7"/>
  <c r="N71" i="7" s="1"/>
  <c r="AI70" i="7"/>
  <c r="AH70" i="7"/>
  <c r="Z70" i="7"/>
  <c r="Q70" i="7" s="1"/>
  <c r="AJ70" i="7" s="1"/>
  <c r="X70" i="7"/>
  <c r="O70" i="7" s="1"/>
  <c r="W70" i="7"/>
  <c r="AI69" i="7"/>
  <c r="AH69" i="7"/>
  <c r="AC69" i="7"/>
  <c r="Z69" i="7"/>
  <c r="Q69" i="7" s="1"/>
  <c r="AJ69" i="7" s="1"/>
  <c r="X69" i="7"/>
  <c r="O69" i="7" s="1"/>
  <c r="W69" i="7"/>
  <c r="N69" i="7" s="1"/>
  <c r="AI68" i="7"/>
  <c r="AH68" i="7"/>
  <c r="AC68" i="7"/>
  <c r="AB68" i="7"/>
  <c r="AA68" i="7"/>
  <c r="Z68" i="7"/>
  <c r="Q68" i="7" s="1"/>
  <c r="AJ68" i="7" s="1"/>
  <c r="AU68" i="7" s="1"/>
  <c r="Y68" i="7"/>
  <c r="AI67" i="7"/>
  <c r="AH67" i="7"/>
  <c r="AC67" i="7"/>
  <c r="AB67" i="7"/>
  <c r="AA67" i="7"/>
  <c r="W67" i="7" s="1"/>
  <c r="Z67" i="7"/>
  <c r="Y67" i="7"/>
  <c r="P67" i="7" s="1"/>
  <c r="AI66" i="7"/>
  <c r="AH66" i="7"/>
  <c r="AC66" i="7"/>
  <c r="AB66" i="7"/>
  <c r="AA66" i="7"/>
  <c r="Z66" i="7"/>
  <c r="X66" i="7" s="1"/>
  <c r="O66" i="7" s="1"/>
  <c r="Y66" i="7"/>
  <c r="P66" i="7" s="1"/>
  <c r="AI65" i="7"/>
  <c r="AH65" i="7"/>
  <c r="AC65" i="7"/>
  <c r="AB65" i="7"/>
  <c r="AA65" i="7"/>
  <c r="Z65" i="7"/>
  <c r="Q65" i="7" s="1"/>
  <c r="AJ65" i="7" s="1"/>
  <c r="AU65" i="7" s="1"/>
  <c r="Y65" i="7"/>
  <c r="AI64" i="7"/>
  <c r="AH64" i="7"/>
  <c r="AC64" i="7"/>
  <c r="AB64" i="7"/>
  <c r="AA64" i="7"/>
  <c r="Z64" i="7"/>
  <c r="X64" i="7" s="1"/>
  <c r="O64" i="7" s="1"/>
  <c r="Y64" i="7"/>
  <c r="P64" i="7" s="1"/>
  <c r="AI63" i="7"/>
  <c r="AH63" i="7"/>
  <c r="AC63" i="7"/>
  <c r="AB63" i="7"/>
  <c r="AA63" i="7"/>
  <c r="Z63" i="7"/>
  <c r="Y63" i="7"/>
  <c r="AI62" i="7"/>
  <c r="AH62" i="7"/>
  <c r="AC62" i="7"/>
  <c r="AB62" i="7"/>
  <c r="AA62" i="7"/>
  <c r="Z62" i="7"/>
  <c r="AE62" i="7" s="1"/>
  <c r="S62" i="7" s="1"/>
  <c r="Y62" i="7"/>
  <c r="P62" i="7" s="1"/>
  <c r="X62" i="7"/>
  <c r="O62" i="7" s="1"/>
  <c r="AI61" i="7"/>
  <c r="AH61" i="7"/>
  <c r="AC61" i="7"/>
  <c r="AB61" i="7"/>
  <c r="AA61" i="7"/>
  <c r="Z61" i="7"/>
  <c r="Q61" i="7" s="1"/>
  <c r="AJ61" i="7" s="1"/>
  <c r="AU61" i="7" s="1"/>
  <c r="Y61" i="7"/>
  <c r="BH60" i="7"/>
  <c r="AI60" i="7"/>
  <c r="AH60" i="7"/>
  <c r="AC60" i="7"/>
  <c r="AB60" i="7"/>
  <c r="AA60" i="7"/>
  <c r="D14" i="9" s="1"/>
  <c r="Z60" i="7"/>
  <c r="AE60" i="7" s="1"/>
  <c r="S60" i="7" s="1"/>
  <c r="Y60" i="7"/>
  <c r="P60" i="7" s="1"/>
  <c r="X60" i="7"/>
  <c r="W60" i="7"/>
  <c r="N60" i="7" s="1"/>
  <c r="AI59" i="7"/>
  <c r="AH59" i="7"/>
  <c r="AC59" i="7"/>
  <c r="AB59" i="7"/>
  <c r="AA59" i="7"/>
  <c r="Z59" i="7"/>
  <c r="Y59" i="7"/>
  <c r="AI58" i="7"/>
  <c r="AH58" i="7"/>
  <c r="AC58" i="7"/>
  <c r="AB58" i="7"/>
  <c r="AA58" i="7"/>
  <c r="Z58" i="7"/>
  <c r="Q58" i="7" s="1"/>
  <c r="AJ58" i="7" s="1"/>
  <c r="Y58" i="7"/>
  <c r="P58" i="7" s="1"/>
  <c r="AI57" i="7"/>
  <c r="AH57" i="7"/>
  <c r="AC57" i="7"/>
  <c r="AB57" i="7"/>
  <c r="AA57" i="7"/>
  <c r="W57" i="7" s="1"/>
  <c r="Z57" i="7"/>
  <c r="Q57" i="7" s="1"/>
  <c r="AJ57" i="7" s="1"/>
  <c r="AU57" i="7" s="1"/>
  <c r="Y57" i="7"/>
  <c r="P57" i="7" s="1"/>
  <c r="AI56" i="7"/>
  <c r="AH56" i="7"/>
  <c r="AC56" i="7"/>
  <c r="AB56" i="7"/>
  <c r="AA56" i="7"/>
  <c r="W56" i="7" s="1"/>
  <c r="N56" i="7" s="1"/>
  <c r="Z56" i="7"/>
  <c r="Y56" i="7"/>
  <c r="P56" i="7" s="1"/>
  <c r="AJ55" i="7"/>
  <c r="AU55" i="7" s="1"/>
  <c r="AI55" i="7"/>
  <c r="AH55" i="7"/>
  <c r="AC55" i="7"/>
  <c r="AB55" i="7"/>
  <c r="AA55" i="7"/>
  <c r="Z55" i="7"/>
  <c r="Q55" i="7" s="1"/>
  <c r="Y55" i="7"/>
  <c r="X55" i="7"/>
  <c r="O55" i="7" s="1"/>
  <c r="AI54" i="7"/>
  <c r="AH54" i="7"/>
  <c r="AC54" i="7"/>
  <c r="AB54" i="7"/>
  <c r="AA54" i="7"/>
  <c r="Z54" i="7"/>
  <c r="Y54" i="7"/>
  <c r="AI53" i="7"/>
  <c r="AH53" i="7"/>
  <c r="AC53" i="7"/>
  <c r="AB53" i="7"/>
  <c r="AA53" i="7"/>
  <c r="Z53" i="7"/>
  <c r="Y53" i="7"/>
  <c r="P53" i="7" s="1"/>
  <c r="AI52" i="7"/>
  <c r="AH52" i="7"/>
  <c r="AC52" i="7"/>
  <c r="AB52" i="7"/>
  <c r="AA52" i="7"/>
  <c r="Z52" i="7"/>
  <c r="Y52" i="7"/>
  <c r="X52" i="7"/>
  <c r="O52" i="7" s="1"/>
  <c r="BH51" i="7"/>
  <c r="AI51" i="7"/>
  <c r="AH51" i="7"/>
  <c r="AC51" i="7"/>
  <c r="AB51" i="7"/>
  <c r="AA51" i="7"/>
  <c r="Z51" i="7"/>
  <c r="Q51" i="7" s="1"/>
  <c r="AJ51" i="7" s="1"/>
  <c r="AU51" i="7" s="1"/>
  <c r="Y51" i="7"/>
  <c r="BF50" i="7"/>
  <c r="BE50" i="7"/>
  <c r="AI50" i="7"/>
  <c r="AH50" i="7"/>
  <c r="Z50" i="7"/>
  <c r="Y50" i="7"/>
  <c r="P50" i="7" s="1"/>
  <c r="X50" i="7"/>
  <c r="BH50" i="7" s="1"/>
  <c r="W50" i="7"/>
  <c r="BF49" i="7"/>
  <c r="BE49" i="7"/>
  <c r="AJ49" i="7"/>
  <c r="AU49" i="7" s="1"/>
  <c r="AI49" i="7"/>
  <c r="AH49" i="7"/>
  <c r="Z49" i="7"/>
  <c r="Q49" i="7" s="1"/>
  <c r="Y49" i="7"/>
  <c r="P49" i="7" s="1"/>
  <c r="X49" i="7"/>
  <c r="W49" i="7"/>
  <c r="BF48" i="7"/>
  <c r="AI48" i="7"/>
  <c r="AH48" i="7"/>
  <c r="Z48" i="7"/>
  <c r="X48" i="7"/>
  <c r="W48" i="7"/>
  <c r="BC48" i="7" s="1"/>
  <c r="BF47" i="7"/>
  <c r="AI47" i="7"/>
  <c r="AT47" i="7" s="1"/>
  <c r="AH47" i="7"/>
  <c r="Z47" i="7"/>
  <c r="Q47" i="7" s="1"/>
  <c r="AJ47" i="7" s="1"/>
  <c r="AU47" i="7" s="1"/>
  <c r="X47" i="7"/>
  <c r="W47" i="7"/>
  <c r="BG47" i="7" s="1"/>
  <c r="BF46" i="7"/>
  <c r="AI46" i="7"/>
  <c r="AH46" i="7"/>
  <c r="Z46" i="7"/>
  <c r="Q46" i="7" s="1"/>
  <c r="AJ46" i="7" s="1"/>
  <c r="AU46" i="7" s="1"/>
  <c r="X46" i="7"/>
  <c r="O46" i="7" s="1"/>
  <c r="W46" i="7"/>
  <c r="BC46" i="7" s="1"/>
  <c r="BF45" i="7"/>
  <c r="AJ45" i="7"/>
  <c r="AU45" i="7" s="1"/>
  <c r="AI45" i="7"/>
  <c r="AT45" i="7" s="1"/>
  <c r="AH45" i="7"/>
  <c r="Z45" i="7"/>
  <c r="Q45" i="7" s="1"/>
  <c r="X45" i="7"/>
  <c r="W45" i="7"/>
  <c r="N45" i="7" s="1"/>
  <c r="AI44" i="7"/>
  <c r="AH44" i="7"/>
  <c r="AC44" i="7"/>
  <c r="AB44" i="7"/>
  <c r="AA44" i="7"/>
  <c r="Z44" i="7"/>
  <c r="X44" i="7" s="1"/>
  <c r="O44" i="7" s="1"/>
  <c r="Y44" i="7"/>
  <c r="P44" i="7" s="1"/>
  <c r="AI43" i="7"/>
  <c r="AH43" i="7"/>
  <c r="AC43" i="7"/>
  <c r="AB43" i="7"/>
  <c r="AA43" i="7"/>
  <c r="W43" i="7" s="1"/>
  <c r="N43" i="7" s="1"/>
  <c r="Z43" i="7"/>
  <c r="Y43" i="7"/>
  <c r="P43" i="7" s="1"/>
  <c r="AI42" i="7"/>
  <c r="AH42" i="7"/>
  <c r="AC42" i="7"/>
  <c r="AB42" i="7"/>
  <c r="AA42" i="7"/>
  <c r="Z42" i="7"/>
  <c r="AE42" i="7" s="1"/>
  <c r="S42" i="7" s="1"/>
  <c r="Y42" i="7"/>
  <c r="X42" i="7"/>
  <c r="O42" i="7" s="1"/>
  <c r="AI41" i="7"/>
  <c r="AH41" i="7"/>
  <c r="AC41" i="7"/>
  <c r="AB41" i="7"/>
  <c r="AA41" i="7"/>
  <c r="Z41" i="7"/>
  <c r="Y41" i="7"/>
  <c r="AI40" i="7"/>
  <c r="AH40" i="7"/>
  <c r="AC40" i="7"/>
  <c r="AB40" i="7"/>
  <c r="AA40" i="7"/>
  <c r="Z40" i="7"/>
  <c r="X40" i="7" s="1"/>
  <c r="O40" i="7" s="1"/>
  <c r="Y40" i="7"/>
  <c r="P40" i="7" s="1"/>
  <c r="AI39" i="7"/>
  <c r="AH39" i="7"/>
  <c r="AC39" i="7"/>
  <c r="AB39" i="7"/>
  <c r="AA39" i="7"/>
  <c r="Z39" i="7"/>
  <c r="Y39" i="7"/>
  <c r="AI38" i="7"/>
  <c r="AH38" i="7"/>
  <c r="AC38" i="7"/>
  <c r="AB38" i="7"/>
  <c r="AA38" i="7"/>
  <c r="Z38" i="7"/>
  <c r="AE38" i="7" s="1"/>
  <c r="S38" i="7" s="1"/>
  <c r="Y38" i="7"/>
  <c r="P38" i="7" s="1"/>
  <c r="W38" i="7"/>
  <c r="AI37" i="7"/>
  <c r="AH37" i="7"/>
  <c r="AC37" i="7"/>
  <c r="AB37" i="7"/>
  <c r="AA37" i="7"/>
  <c r="Z37" i="7"/>
  <c r="Y37" i="7"/>
  <c r="AI36" i="7"/>
  <c r="AH36" i="7"/>
  <c r="AC36" i="7"/>
  <c r="AB36" i="7"/>
  <c r="AA36" i="7"/>
  <c r="Z36" i="7"/>
  <c r="X36" i="7" s="1"/>
  <c r="O36" i="7" s="1"/>
  <c r="Y36" i="7"/>
  <c r="P36" i="7" s="1"/>
  <c r="AI35" i="7"/>
  <c r="AH35" i="7"/>
  <c r="AC35" i="7"/>
  <c r="AB35" i="7"/>
  <c r="AA35" i="7"/>
  <c r="Z35" i="7"/>
  <c r="Q35" i="7" s="1"/>
  <c r="AJ35" i="7" s="1"/>
  <c r="AU35" i="7" s="1"/>
  <c r="Y35" i="7"/>
  <c r="P35" i="7" s="1"/>
  <c r="AI34" i="7"/>
  <c r="AH34" i="7"/>
  <c r="AC34" i="7"/>
  <c r="AB34" i="7"/>
  <c r="AA34" i="7"/>
  <c r="Z34" i="7"/>
  <c r="X34" i="7" s="1"/>
  <c r="O34" i="7" s="1"/>
  <c r="Y34" i="7"/>
  <c r="P34" i="7" s="1"/>
  <c r="W34" i="7"/>
  <c r="AI33" i="7"/>
  <c r="AH33" i="7"/>
  <c r="AC33" i="7"/>
  <c r="AB33" i="7"/>
  <c r="AA33" i="7"/>
  <c r="Z33" i="7"/>
  <c r="Q33" i="7" s="1"/>
  <c r="AJ33" i="7" s="1"/>
  <c r="AU33" i="7" s="1"/>
  <c r="Y33" i="7"/>
  <c r="X33" i="7"/>
  <c r="O33" i="7" s="1"/>
  <c r="AI32" i="7"/>
  <c r="AH32" i="7"/>
  <c r="AC32" i="7"/>
  <c r="AB32" i="7"/>
  <c r="AA32" i="7"/>
  <c r="Z32" i="7"/>
  <c r="Q32" i="7" s="1"/>
  <c r="AJ32" i="7" s="1"/>
  <c r="Y32" i="7"/>
  <c r="AI31" i="7"/>
  <c r="AH31" i="7"/>
  <c r="AB31" i="7"/>
  <c r="AA31" i="7"/>
  <c r="D10" i="9" s="1"/>
  <c r="F10" i="9" s="1"/>
  <c r="Z31" i="7"/>
  <c r="Y31" i="7"/>
  <c r="AI30" i="7"/>
  <c r="AH30" i="7"/>
  <c r="AC30" i="7"/>
  <c r="AB30" i="7"/>
  <c r="Z30" i="7"/>
  <c r="W30" i="7"/>
  <c r="N30" i="7" s="1"/>
  <c r="AI29" i="7"/>
  <c r="AH29" i="7"/>
  <c r="AB29" i="7"/>
  <c r="X29" i="7" s="1"/>
  <c r="O29" i="7" s="1"/>
  <c r="Z29" i="7"/>
  <c r="Q29" i="7" s="1"/>
  <c r="AJ29" i="7" s="1"/>
  <c r="AU29" i="7" s="1"/>
  <c r="W29" i="7"/>
  <c r="AI28" i="7"/>
  <c r="AH28" i="7"/>
  <c r="AC28" i="7"/>
  <c r="AB28" i="7"/>
  <c r="X28" i="7" s="1"/>
  <c r="Z28" i="7"/>
  <c r="Q28" i="7" s="1"/>
  <c r="AJ28" i="7" s="1"/>
  <c r="AU28" i="7" s="1"/>
  <c r="W28" i="7"/>
  <c r="N28" i="7" s="1"/>
  <c r="AJ27" i="7"/>
  <c r="AU27" i="7" s="1"/>
  <c r="AI27" i="7"/>
  <c r="AH27" i="7"/>
  <c r="X27" i="7"/>
  <c r="O27" i="7" s="1"/>
  <c r="W27" i="7"/>
  <c r="AI26" i="7"/>
  <c r="AH26" i="7"/>
  <c r="W26" i="7"/>
  <c r="X26" i="7"/>
  <c r="O26" i="7" s="1"/>
  <c r="AJ25" i="7"/>
  <c r="AU25" i="7" s="1"/>
  <c r="AI25" i="7"/>
  <c r="AH25" i="7"/>
  <c r="W25" i="7"/>
  <c r="N25" i="7" s="1"/>
  <c r="AI24" i="7"/>
  <c r="AH24" i="7"/>
  <c r="W24" i="7"/>
  <c r="X24" i="7"/>
  <c r="O24" i="7" s="1"/>
  <c r="AJ23" i="7"/>
  <c r="AU23" i="7" s="1"/>
  <c r="AI23" i="7"/>
  <c r="AH23" i="7"/>
  <c r="X23" i="7"/>
  <c r="W23" i="7"/>
  <c r="N23" i="7" s="1"/>
  <c r="AI22" i="7"/>
  <c r="AH22" i="7"/>
  <c r="W22" i="7"/>
  <c r="X22" i="7"/>
  <c r="O22" i="7" s="1"/>
  <c r="AI21" i="7"/>
  <c r="AH21" i="7"/>
  <c r="W21" i="7"/>
  <c r="N21" i="7" s="1"/>
  <c r="AI20" i="7"/>
  <c r="AH20" i="7"/>
  <c r="W20" i="7"/>
  <c r="X20" i="7"/>
  <c r="O20" i="7" s="1"/>
  <c r="AJ19" i="7"/>
  <c r="AU19" i="7" s="1"/>
  <c r="AI19" i="7"/>
  <c r="AH19" i="7"/>
  <c r="X19" i="7"/>
  <c r="W19" i="7"/>
  <c r="N19" i="7" s="1"/>
  <c r="AI18" i="7"/>
  <c r="AH18" i="7"/>
  <c r="X18" i="7"/>
  <c r="O18" i="7" s="1"/>
  <c r="AJ17" i="7"/>
  <c r="AU17" i="7" s="1"/>
  <c r="AI17" i="7"/>
  <c r="AH17" i="7"/>
  <c r="W17" i="7"/>
  <c r="N17" i="7" s="1"/>
  <c r="AI16" i="7"/>
  <c r="AH16" i="7"/>
  <c r="W16" i="7"/>
  <c r="X16" i="7"/>
  <c r="O16" i="7" s="1"/>
  <c r="AJ15" i="7"/>
  <c r="AU15" i="7" s="1"/>
  <c r="AI15" i="7"/>
  <c r="AH15" i="7"/>
  <c r="X15" i="7"/>
  <c r="W15" i="7"/>
  <c r="N15" i="7" s="1"/>
  <c r="AI14" i="7"/>
  <c r="AH14" i="7"/>
  <c r="W14" i="7"/>
  <c r="X14" i="7"/>
  <c r="O14" i="7" s="1"/>
  <c r="AJ13" i="7"/>
  <c r="AU13" i="7" s="1"/>
  <c r="AI13" i="7"/>
  <c r="AH13" i="7"/>
  <c r="W13" i="7"/>
  <c r="N13" i="7" s="1"/>
  <c r="AI12" i="7"/>
  <c r="AH12" i="7"/>
  <c r="W12" i="7"/>
  <c r="N12" i="7" s="1"/>
  <c r="X12" i="7"/>
  <c r="O12" i="7" s="1"/>
  <c r="BH11" i="7"/>
  <c r="BF11" i="7"/>
  <c r="AI11" i="7"/>
  <c r="AH11" i="7"/>
  <c r="AC11" i="7"/>
  <c r="AB11" i="7"/>
  <c r="AA11" i="7"/>
  <c r="Z11" i="7"/>
  <c r="Q11" i="7" s="1"/>
  <c r="AJ11" i="7" s="1"/>
  <c r="AU11" i="7" s="1"/>
  <c r="Y11" i="7"/>
  <c r="P11" i="7" s="1"/>
  <c r="BH10" i="7"/>
  <c r="BF10" i="7"/>
  <c r="AI10" i="7"/>
  <c r="AH10" i="7"/>
  <c r="AC10" i="7"/>
  <c r="AB10" i="7"/>
  <c r="AA10" i="7"/>
  <c r="Z10" i="7"/>
  <c r="Q10" i="7" s="1"/>
  <c r="AJ10" i="7" s="1"/>
  <c r="Y10" i="7"/>
  <c r="P10" i="7" s="1"/>
  <c r="W10" i="7"/>
  <c r="N10" i="7" s="1"/>
  <c r="BH9" i="7"/>
  <c r="BF9" i="7"/>
  <c r="AI9" i="7"/>
  <c r="AH9" i="7"/>
  <c r="AC9" i="7"/>
  <c r="AB9" i="7"/>
  <c r="AA9" i="7"/>
  <c r="Z9" i="7"/>
  <c r="Y9" i="7"/>
  <c r="AH6" i="7"/>
  <c r="AS6" i="7" s="1"/>
  <c r="BC6" i="7" s="1"/>
  <c r="W6" i="7"/>
  <c r="L85" i="7"/>
  <c r="L86" i="7" s="1"/>
  <c r="L87" i="7" s="1"/>
  <c r="L88" i="7" s="1"/>
  <c r="L89" i="7" s="1"/>
  <c r="L90" i="7" s="1"/>
  <c r="L91" i="7" s="1"/>
  <c r="L92" i="7" s="1"/>
  <c r="L93" i="7" s="1"/>
  <c r="L94" i="7" s="1"/>
  <c r="L95" i="7" s="1"/>
  <c r="L96" i="7" s="1"/>
  <c r="L97" i="7" s="1"/>
  <c r="L98" i="7" s="1"/>
  <c r="L99" i="7" s="1"/>
  <c r="L100" i="7" s="1"/>
  <c r="L101" i="7" s="1"/>
  <c r="L102" i="7" s="1"/>
  <c r="L103" i="7" s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L117" i="7" s="1"/>
  <c r="L118" i="7" s="1"/>
  <c r="L119" i="7" s="1"/>
  <c r="L120" i="7" s="1"/>
  <c r="L121" i="7" s="1"/>
  <c r="L122" i="7" s="1"/>
  <c r="L123" i="7" s="1"/>
  <c r="L124" i="7" s="1"/>
  <c r="L125" i="7" s="1"/>
  <c r="L126" i="7" s="1"/>
  <c r="L127" i="7" s="1"/>
  <c r="L128" i="7" s="1"/>
  <c r="L129" i="7" s="1"/>
  <c r="L130" i="7" s="1"/>
  <c r="L131" i="7" s="1"/>
  <c r="L132" i="7" s="1"/>
  <c r="L133" i="7" s="1"/>
  <c r="L134" i="7" s="1"/>
  <c r="L135" i="7" s="1"/>
  <c r="L136" i="7" s="1"/>
  <c r="L137" i="7" s="1"/>
  <c r="L138" i="7" s="1"/>
  <c r="L139" i="7" s="1"/>
  <c r="L140" i="7" s="1"/>
  <c r="L141" i="7" s="1"/>
  <c r="L142" i="7" s="1"/>
  <c r="L143" i="7" s="1"/>
  <c r="L144" i="7" s="1"/>
  <c r="L145" i="7" s="1"/>
  <c r="L146" i="7" s="1"/>
  <c r="L147" i="7" s="1"/>
  <c r="L148" i="7" s="1"/>
  <c r="L149" i="7" s="1"/>
  <c r="L150" i="7" s="1"/>
  <c r="L151" i="7" s="1"/>
  <c r="L152" i="7" s="1"/>
  <c r="L153" i="7" s="1"/>
  <c r="L154" i="7" s="1"/>
  <c r="L155" i="7" s="1"/>
  <c r="L156" i="7" s="1"/>
  <c r="L157" i="7" s="1"/>
  <c r="L158" i="7" s="1"/>
  <c r="K85" i="7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 s="1"/>
  <c r="K155" i="7" s="1"/>
  <c r="K156" i="7" s="1"/>
  <c r="K157" i="7" s="1"/>
  <c r="K158" i="7" s="1"/>
  <c r="X9" i="7" l="1"/>
  <c r="O9" i="7" s="1"/>
  <c r="Q9" i="7"/>
  <c r="AJ9" i="7" s="1"/>
  <c r="AU9" i="7" s="1"/>
  <c r="AE39" i="7"/>
  <c r="S39" i="7" s="1"/>
  <c r="Q39" i="7"/>
  <c r="AJ39" i="7" s="1"/>
  <c r="AU39" i="7" s="1"/>
  <c r="AE56" i="7"/>
  <c r="S56" i="7" s="1"/>
  <c r="X56" i="7"/>
  <c r="P113" i="7"/>
  <c r="W113" i="7"/>
  <c r="X30" i="7"/>
  <c r="O30" i="7" s="1"/>
  <c r="W32" i="7"/>
  <c r="N32" i="7" s="1"/>
  <c r="P32" i="7"/>
  <c r="W33" i="7"/>
  <c r="N33" i="7" s="1"/>
  <c r="P33" i="7"/>
  <c r="AE34" i="7"/>
  <c r="S34" i="7" s="1"/>
  <c r="AE37" i="7"/>
  <c r="S37" i="7" s="1"/>
  <c r="Q37" i="7"/>
  <c r="AJ37" i="7" s="1"/>
  <c r="AU37" i="7" s="1"/>
  <c r="X38" i="7"/>
  <c r="O38" i="7" s="1"/>
  <c r="AE43" i="7"/>
  <c r="S43" i="7" s="1"/>
  <c r="X43" i="7"/>
  <c r="Q43" i="7"/>
  <c r="AJ43" i="7" s="1"/>
  <c r="AU43" i="7" s="1"/>
  <c r="Q59" i="7"/>
  <c r="AJ59" i="7" s="1"/>
  <c r="AU59" i="7" s="1"/>
  <c r="X59" i="7"/>
  <c r="O59" i="7" s="1"/>
  <c r="AE59" i="7"/>
  <c r="S59" i="7" s="1"/>
  <c r="P63" i="7"/>
  <c r="AT63" i="7" s="1"/>
  <c r="W63" i="7"/>
  <c r="N63" i="7" s="1"/>
  <c r="W68" i="7"/>
  <c r="N68" i="7" s="1"/>
  <c r="P68" i="7"/>
  <c r="W75" i="7"/>
  <c r="AD75" i="7" s="1"/>
  <c r="P75" i="7"/>
  <c r="W76" i="7"/>
  <c r="N76" i="7" s="1"/>
  <c r="P76" i="7"/>
  <c r="Q81" i="7"/>
  <c r="AJ81" i="7" s="1"/>
  <c r="AU81" i="7" s="1"/>
  <c r="X81" i="7"/>
  <c r="O81" i="7" s="1"/>
  <c r="W82" i="7"/>
  <c r="N82" i="7" s="1"/>
  <c r="W84" i="7"/>
  <c r="N84" i="7" s="1"/>
  <c r="P84" i="7"/>
  <c r="X86" i="7"/>
  <c r="O86" i="7" s="1"/>
  <c r="W90" i="7"/>
  <c r="N90" i="7" s="1"/>
  <c r="P90" i="7"/>
  <c r="W93" i="7"/>
  <c r="N93" i="7" s="1"/>
  <c r="W104" i="7"/>
  <c r="P104" i="7"/>
  <c r="W108" i="7"/>
  <c r="P108" i="7"/>
  <c r="AT108" i="7" s="1"/>
  <c r="W112" i="7"/>
  <c r="P112" i="7"/>
  <c r="Q44" i="7"/>
  <c r="AJ44" i="7" s="1"/>
  <c r="AU44" i="7" s="1"/>
  <c r="Q36" i="7"/>
  <c r="AJ36" i="7" s="1"/>
  <c r="W11" i="7"/>
  <c r="W31" i="7"/>
  <c r="N31" i="7" s="1"/>
  <c r="P31" i="7"/>
  <c r="AE33" i="7"/>
  <c r="S33" i="7" s="1"/>
  <c r="W35" i="7"/>
  <c r="N35" i="7" s="1"/>
  <c r="X39" i="7"/>
  <c r="W52" i="7"/>
  <c r="N52" i="7" s="1"/>
  <c r="P52" i="7"/>
  <c r="AT52" i="7" s="1"/>
  <c r="X53" i="7"/>
  <c r="O53" i="7" s="1"/>
  <c r="Q53" i="7"/>
  <c r="AJ53" i="7" s="1"/>
  <c r="AU53" i="7" s="1"/>
  <c r="AE53" i="7"/>
  <c r="S53" i="7" s="1"/>
  <c r="W54" i="7"/>
  <c r="N54" i="7" s="1"/>
  <c r="P54" i="7"/>
  <c r="W55" i="7"/>
  <c r="P55" i="7"/>
  <c r="AE63" i="7"/>
  <c r="S63" i="7" s="1"/>
  <c r="X63" i="7"/>
  <c r="Q63" i="7"/>
  <c r="AJ63" i="7" s="1"/>
  <c r="X75" i="7"/>
  <c r="O75" i="7" s="1"/>
  <c r="Q75" i="7"/>
  <c r="AJ75" i="7" s="1"/>
  <c r="AU75" i="7" s="1"/>
  <c r="X91" i="7"/>
  <c r="O91" i="7" s="1"/>
  <c r="W105" i="7"/>
  <c r="Q121" i="7"/>
  <c r="AJ121" i="7" s="1"/>
  <c r="AU121" i="7" s="1"/>
  <c r="X121" i="7"/>
  <c r="O121" i="7" s="1"/>
  <c r="AW121" i="7" s="1"/>
  <c r="Q66" i="7"/>
  <c r="AJ66" i="7" s="1"/>
  <c r="AU66" i="7" s="1"/>
  <c r="Q34" i="7"/>
  <c r="AJ34" i="7" s="1"/>
  <c r="AU34" i="7" s="1"/>
  <c r="AE36" i="7"/>
  <c r="S36" i="7" s="1"/>
  <c r="W37" i="7"/>
  <c r="N37" i="7" s="1"/>
  <c r="P37" i="7"/>
  <c r="AE40" i="7"/>
  <c r="S40" i="7" s="1"/>
  <c r="AE41" i="7"/>
  <c r="S41" i="7" s="1"/>
  <c r="Q41" i="7"/>
  <c r="AJ41" i="7" s="1"/>
  <c r="AU41" i="7" s="1"/>
  <c r="W42" i="7"/>
  <c r="P42" i="7"/>
  <c r="AE44" i="7"/>
  <c r="S44" i="7" s="1"/>
  <c r="P85" i="7"/>
  <c r="W85" i="7"/>
  <c r="N85" i="7" s="1"/>
  <c r="P109" i="7"/>
  <c r="AT109" i="7" s="1"/>
  <c r="W109" i="7"/>
  <c r="N109" i="7" s="1"/>
  <c r="D8" i="9"/>
  <c r="W9" i="7"/>
  <c r="N9" i="7" s="1"/>
  <c r="P9" i="7"/>
  <c r="AT9" i="7" s="1"/>
  <c r="X11" i="7"/>
  <c r="O11" i="7" s="1"/>
  <c r="AD27" i="7"/>
  <c r="AE27" i="7" s="1"/>
  <c r="X31" i="7"/>
  <c r="O31" i="7" s="1"/>
  <c r="Q31" i="7"/>
  <c r="AJ31" i="7" s="1"/>
  <c r="AU31" i="7" s="1"/>
  <c r="D11" i="9"/>
  <c r="X37" i="7"/>
  <c r="P39" i="7"/>
  <c r="W39" i="7"/>
  <c r="N39" i="7" s="1"/>
  <c r="W41" i="7"/>
  <c r="N41" i="7" s="1"/>
  <c r="P41" i="7"/>
  <c r="D13" i="9"/>
  <c r="AE66" i="7"/>
  <c r="S66" i="7" s="1"/>
  <c r="X67" i="7"/>
  <c r="O67" i="7" s="1"/>
  <c r="Q67" i="7"/>
  <c r="AJ67" i="7" s="1"/>
  <c r="AU67" i="7" s="1"/>
  <c r="X83" i="7"/>
  <c r="O83" i="7" s="1"/>
  <c r="Q83" i="7"/>
  <c r="AJ83" i="7" s="1"/>
  <c r="AU83" i="7" s="1"/>
  <c r="P89" i="7"/>
  <c r="W89" i="7"/>
  <c r="N89" i="7" s="1"/>
  <c r="Q107" i="7"/>
  <c r="AJ107" i="7" s="1"/>
  <c r="AU107" i="7" s="1"/>
  <c r="X107" i="7"/>
  <c r="O107" i="7" s="1"/>
  <c r="Q111" i="7"/>
  <c r="AJ111" i="7" s="1"/>
  <c r="AU111" i="7" s="1"/>
  <c r="X111" i="7"/>
  <c r="O111" i="7" s="1"/>
  <c r="AW111" i="7" s="1"/>
  <c r="Q120" i="7"/>
  <c r="AJ120" i="7" s="1"/>
  <c r="Q64" i="7"/>
  <c r="AJ64" i="7" s="1"/>
  <c r="AU64" i="7" s="1"/>
  <c r="Q56" i="7"/>
  <c r="AJ56" i="7" s="1"/>
  <c r="AU56" i="7" s="1"/>
  <c r="Q40" i="7"/>
  <c r="AJ40" i="7" s="1"/>
  <c r="AL40" i="7" s="1"/>
  <c r="X99" i="7"/>
  <c r="O99" i="7" s="1"/>
  <c r="X114" i="7"/>
  <c r="O114" i="7" s="1"/>
  <c r="D18" i="9"/>
  <c r="F18" i="9" s="1"/>
  <c r="P122" i="7"/>
  <c r="W44" i="7"/>
  <c r="N44" i="7" s="1"/>
  <c r="W53" i="7"/>
  <c r="W61" i="7"/>
  <c r="N61" i="7" s="1"/>
  <c r="W62" i="7"/>
  <c r="W64" i="7"/>
  <c r="D16" i="9"/>
  <c r="W79" i="7"/>
  <c r="W80" i="7"/>
  <c r="N80" i="7" s="1"/>
  <c r="X85" i="7"/>
  <c r="O85" i="7" s="1"/>
  <c r="X89" i="7"/>
  <c r="O89" i="7" s="1"/>
  <c r="X90" i="7"/>
  <c r="O90" i="7" s="1"/>
  <c r="X103" i="7"/>
  <c r="O103" i="7" s="1"/>
  <c r="AS103" i="7" s="1"/>
  <c r="D17" i="9"/>
  <c r="F17" i="9" s="1"/>
  <c r="X116" i="7"/>
  <c r="O116" i="7" s="1"/>
  <c r="AW116" i="7" s="1"/>
  <c r="Q113" i="7"/>
  <c r="AJ113" i="7" s="1"/>
  <c r="AU113" i="7" s="1"/>
  <c r="Q109" i="7"/>
  <c r="AJ109" i="7" s="1"/>
  <c r="AU109" i="7" s="1"/>
  <c r="Q105" i="7"/>
  <c r="AJ105" i="7" s="1"/>
  <c r="AU105" i="7" s="1"/>
  <c r="Q101" i="7"/>
  <c r="AJ101" i="7" s="1"/>
  <c r="AU101" i="7" s="1"/>
  <c r="Q77" i="7"/>
  <c r="AJ77" i="7" s="1"/>
  <c r="AU77" i="7" s="1"/>
  <c r="W40" i="7"/>
  <c r="W51" i="7"/>
  <c r="N51" i="7" s="1"/>
  <c r="AT55" i="7"/>
  <c r="X57" i="7"/>
  <c r="O57" i="7" s="1"/>
  <c r="AE57" i="7"/>
  <c r="S57" i="7" s="1"/>
  <c r="W58" i="7"/>
  <c r="N58" i="7" s="1"/>
  <c r="W59" i="7"/>
  <c r="W65" i="7"/>
  <c r="N65" i="7" s="1"/>
  <c r="W66" i="7"/>
  <c r="AD66" i="7" s="1"/>
  <c r="R66" i="7" s="1"/>
  <c r="X79" i="7"/>
  <c r="O79" i="7" s="1"/>
  <c r="AS79" i="7" s="1"/>
  <c r="W83" i="7"/>
  <c r="X88" i="7"/>
  <c r="O88" i="7" s="1"/>
  <c r="X93" i="7"/>
  <c r="O93" i="7" s="1"/>
  <c r="AS93" i="7" s="1"/>
  <c r="X98" i="7"/>
  <c r="O98" i="7" s="1"/>
  <c r="AW98" i="7" s="1"/>
  <c r="W106" i="7"/>
  <c r="N106" i="7" s="1"/>
  <c r="W107" i="7"/>
  <c r="N107" i="7" s="1"/>
  <c r="W110" i="7"/>
  <c r="N110" i="7" s="1"/>
  <c r="W111" i="7"/>
  <c r="N111" i="7" s="1"/>
  <c r="W120" i="7"/>
  <c r="W121" i="7"/>
  <c r="N121" i="7" s="1"/>
  <c r="P121" i="7"/>
  <c r="P111" i="7"/>
  <c r="AT111" i="7" s="1"/>
  <c r="P107" i="7"/>
  <c r="P83" i="7"/>
  <c r="P79" i="7"/>
  <c r="AT79" i="7" s="1"/>
  <c r="P65" i="7"/>
  <c r="AT65" i="7" s="1"/>
  <c r="P61" i="7"/>
  <c r="P59" i="7"/>
  <c r="P51" i="7"/>
  <c r="P158" i="7"/>
  <c r="AT158" i="7" s="1"/>
  <c r="P156" i="7"/>
  <c r="AT120" i="7"/>
  <c r="AT96" i="7"/>
  <c r="AT40" i="7"/>
  <c r="AT34" i="7"/>
  <c r="AT14" i="7"/>
  <c r="AT26" i="7"/>
  <c r="AS66" i="7"/>
  <c r="AS108" i="7"/>
  <c r="X129" i="7"/>
  <c r="O129" i="7" s="1"/>
  <c r="AS129" i="7" s="1"/>
  <c r="X137" i="7"/>
  <c r="O137" i="7" s="1"/>
  <c r="AW137" i="7" s="1"/>
  <c r="X145" i="7"/>
  <c r="O145" i="7" s="1"/>
  <c r="AW145" i="7" s="1"/>
  <c r="W157" i="7"/>
  <c r="N157" i="7" s="1"/>
  <c r="Q152" i="7"/>
  <c r="AJ152" i="7" s="1"/>
  <c r="AU152" i="7" s="1"/>
  <c r="X157" i="7"/>
  <c r="O157" i="7" s="1"/>
  <c r="AW157" i="7" s="1"/>
  <c r="AT18" i="7"/>
  <c r="BH47" i="7"/>
  <c r="AB50" i="7"/>
  <c r="AT62" i="7"/>
  <c r="AU63" i="7"/>
  <c r="AT42" i="7"/>
  <c r="AS46" i="7"/>
  <c r="AT64" i="7"/>
  <c r="AT38" i="7"/>
  <c r="AT68" i="7"/>
  <c r="AT72" i="7"/>
  <c r="AT12" i="7"/>
  <c r="BD72" i="7"/>
  <c r="AW85" i="7"/>
  <c r="AW87" i="7"/>
  <c r="AS112" i="7"/>
  <c r="AL61" i="7"/>
  <c r="AT22" i="7"/>
  <c r="AT44" i="7"/>
  <c r="X146" i="7"/>
  <c r="O146" i="7" s="1"/>
  <c r="AS146" i="7" s="1"/>
  <c r="AD155" i="7"/>
  <c r="R155" i="7" s="1"/>
  <c r="AK155" i="7" s="1"/>
  <c r="AV155" i="7" s="1"/>
  <c r="W148" i="7"/>
  <c r="AD148" i="7" s="1"/>
  <c r="X151" i="7"/>
  <c r="AD151" i="7" s="1"/>
  <c r="R151" i="7" s="1"/>
  <c r="P152" i="7"/>
  <c r="X141" i="7"/>
  <c r="O141" i="7" s="1"/>
  <c r="AW141" i="7" s="1"/>
  <c r="AD143" i="7"/>
  <c r="R143" i="7" s="1"/>
  <c r="AK143" i="7" s="1"/>
  <c r="AV143" i="7" s="1"/>
  <c r="W153" i="7"/>
  <c r="AD153" i="7" s="1"/>
  <c r="Q147" i="7"/>
  <c r="AJ147" i="7" s="1"/>
  <c r="AU147" i="7" s="1"/>
  <c r="Q133" i="7"/>
  <c r="AJ133" i="7" s="1"/>
  <c r="AU133" i="7" s="1"/>
  <c r="Q125" i="7"/>
  <c r="AJ125" i="7" s="1"/>
  <c r="AU125" i="7" s="1"/>
  <c r="W149" i="7"/>
  <c r="AD149" i="7" s="1"/>
  <c r="AD83" i="7"/>
  <c r="R83" i="7" s="1"/>
  <c r="AK83" i="7" s="1"/>
  <c r="AV83" i="7" s="1"/>
  <c r="N83" i="7"/>
  <c r="AD24" i="7"/>
  <c r="N24" i="7"/>
  <c r="AD29" i="7"/>
  <c r="R29" i="7" s="1"/>
  <c r="AK29" i="7" s="1"/>
  <c r="AV29" i="7" s="1"/>
  <c r="N29" i="7"/>
  <c r="AD42" i="7"/>
  <c r="R42" i="7" s="1"/>
  <c r="N42" i="7"/>
  <c r="AD43" i="7"/>
  <c r="R43" i="7" s="1"/>
  <c r="AK43" i="7" s="1"/>
  <c r="AV43" i="7" s="1"/>
  <c r="O43" i="7"/>
  <c r="AS43" i="7" s="1"/>
  <c r="AD44" i="7"/>
  <c r="R44" i="7" s="1"/>
  <c r="AK44" i="7" s="1"/>
  <c r="AM44" i="7" s="1"/>
  <c r="BH45" i="7"/>
  <c r="O45" i="7"/>
  <c r="AW45" i="7" s="1"/>
  <c r="BG50" i="7"/>
  <c r="N50" i="7"/>
  <c r="AW9" i="7"/>
  <c r="AD26" i="7"/>
  <c r="N26" i="7"/>
  <c r="N27" i="7"/>
  <c r="AW27" i="7"/>
  <c r="AS33" i="7"/>
  <c r="AD34" i="7"/>
  <c r="R34" i="7" s="1"/>
  <c r="AK34" i="7" s="1"/>
  <c r="AV34" i="7" s="1"/>
  <c r="N34" i="7"/>
  <c r="AD40" i="7"/>
  <c r="R40" i="7" s="1"/>
  <c r="AK40" i="7" s="1"/>
  <c r="AP40" i="7" s="1"/>
  <c r="AZ40" i="7" s="1"/>
  <c r="N40" i="7"/>
  <c r="BG45" i="7"/>
  <c r="BD47" i="7"/>
  <c r="O47" i="7"/>
  <c r="AW47" i="7" s="1"/>
  <c r="BG48" i="7"/>
  <c r="N48" i="7"/>
  <c r="BH48" i="7"/>
  <c r="BD50" i="7"/>
  <c r="O50" i="7"/>
  <c r="AW50" i="7" s="1"/>
  <c r="AD53" i="7"/>
  <c r="R53" i="7" s="1"/>
  <c r="N53" i="7"/>
  <c r="N57" i="7"/>
  <c r="AD74" i="7"/>
  <c r="R74" i="7" s="1"/>
  <c r="AK74" i="7" s="1"/>
  <c r="AV74" i="7" s="1"/>
  <c r="N74" i="7"/>
  <c r="N79" i="7"/>
  <c r="AS104" i="7"/>
  <c r="AD105" i="7"/>
  <c r="N105" i="7"/>
  <c r="AD142" i="7"/>
  <c r="R142" i="7" s="1"/>
  <c r="AK142" i="7" s="1"/>
  <c r="AV142" i="7" s="1"/>
  <c r="N142" i="7"/>
  <c r="AD14" i="7"/>
  <c r="N14" i="7"/>
  <c r="AD22" i="7"/>
  <c r="N22" i="7"/>
  <c r="AD28" i="7"/>
  <c r="R28" i="7" s="1"/>
  <c r="AK28" i="7" s="1"/>
  <c r="AV28" i="7" s="1"/>
  <c r="O28" i="7"/>
  <c r="AS28" i="7" s="1"/>
  <c r="O37" i="7"/>
  <c r="AS37" i="7" s="1"/>
  <c r="AD39" i="7"/>
  <c r="R39" i="7" s="1"/>
  <c r="O39" i="7"/>
  <c r="BC45" i="7"/>
  <c r="BH46" i="7"/>
  <c r="BD49" i="7"/>
  <c r="O49" i="7"/>
  <c r="AW49" i="7" s="1"/>
  <c r="AD23" i="7"/>
  <c r="O23" i="7"/>
  <c r="AW23" i="7" s="1"/>
  <c r="AD47" i="7"/>
  <c r="N47" i="7"/>
  <c r="AD11" i="7"/>
  <c r="N11" i="7"/>
  <c r="AD15" i="7"/>
  <c r="O15" i="7"/>
  <c r="AW15" i="7" s="1"/>
  <c r="AD16" i="7"/>
  <c r="N16" i="7"/>
  <c r="AD19" i="7"/>
  <c r="R19" i="7" s="1"/>
  <c r="AK19" i="7" s="1"/>
  <c r="AV19" i="7" s="1"/>
  <c r="O19" i="7"/>
  <c r="AW19" i="7" s="1"/>
  <c r="AD20" i="7"/>
  <c r="N20" i="7"/>
  <c r="AD33" i="7"/>
  <c r="R33" i="7" s="1"/>
  <c r="AD38" i="7"/>
  <c r="R38" i="7" s="1"/>
  <c r="AK38" i="7" s="1"/>
  <c r="AV38" i="7" s="1"/>
  <c r="N38" i="7"/>
  <c r="AT41" i="7"/>
  <c r="BG46" i="7"/>
  <c r="N46" i="7"/>
  <c r="BD46" i="7"/>
  <c r="BD48" i="7"/>
  <c r="O48" i="7"/>
  <c r="AS48" i="7" s="1"/>
  <c r="BC49" i="7"/>
  <c r="N49" i="7"/>
  <c r="BG49" i="7"/>
  <c r="AD63" i="7"/>
  <c r="R63" i="7" s="1"/>
  <c r="AK63" i="7" s="1"/>
  <c r="AO63" i="7" s="1"/>
  <c r="AY63" i="7" s="1"/>
  <c r="O63" i="7"/>
  <c r="AS63" i="7" s="1"/>
  <c r="BC69" i="7"/>
  <c r="AB71" i="7"/>
  <c r="O71" i="7"/>
  <c r="AS71" i="7" s="1"/>
  <c r="BD71" i="7"/>
  <c r="AT71" i="7"/>
  <c r="BC72" i="7"/>
  <c r="N72" i="7"/>
  <c r="BD73" i="7"/>
  <c r="O73" i="7"/>
  <c r="AW73" i="7" s="1"/>
  <c r="AW89" i="7"/>
  <c r="AD108" i="7"/>
  <c r="N108" i="7"/>
  <c r="AD112" i="7"/>
  <c r="N112" i="7"/>
  <c r="N141" i="7"/>
  <c r="AD55" i="7"/>
  <c r="N55" i="7"/>
  <c r="AD62" i="7"/>
  <c r="R62" i="7" s="1"/>
  <c r="N62" i="7"/>
  <c r="BC73" i="7"/>
  <c r="N73" i="7"/>
  <c r="N75" i="7"/>
  <c r="AD95" i="7"/>
  <c r="R95" i="7" s="1"/>
  <c r="O95" i="7"/>
  <c r="AS95" i="7" s="1"/>
  <c r="AD100" i="7"/>
  <c r="O100" i="7"/>
  <c r="AS100" i="7" s="1"/>
  <c r="AD101" i="7"/>
  <c r="O101" i="7"/>
  <c r="AW101" i="7" s="1"/>
  <c r="AD102" i="7"/>
  <c r="R102" i="7" s="1"/>
  <c r="AK102" i="7" s="1"/>
  <c r="N102" i="7"/>
  <c r="AD104" i="7"/>
  <c r="N104" i="7"/>
  <c r="AD116" i="7"/>
  <c r="R116" i="7" s="1"/>
  <c r="AK116" i="7" s="1"/>
  <c r="N116" i="7"/>
  <c r="AD119" i="7"/>
  <c r="R119" i="7" s="1"/>
  <c r="O119" i="7"/>
  <c r="AS119" i="7" s="1"/>
  <c r="AD139" i="7"/>
  <c r="R139" i="7" s="1"/>
  <c r="AK139" i="7" s="1"/>
  <c r="AV139" i="7" s="1"/>
  <c r="AD140" i="7"/>
  <c r="R140" i="7" s="1"/>
  <c r="AK140" i="7" s="1"/>
  <c r="AV140" i="7" s="1"/>
  <c r="N140" i="7"/>
  <c r="AD154" i="7"/>
  <c r="N154" i="7"/>
  <c r="N143" i="7"/>
  <c r="N139" i="7"/>
  <c r="AU32" i="7"/>
  <c r="AD122" i="7"/>
  <c r="N122" i="7"/>
  <c r="AW149" i="7"/>
  <c r="AD152" i="7"/>
  <c r="R152" i="7" s="1"/>
  <c r="AK152" i="7" s="1"/>
  <c r="AV152" i="7" s="1"/>
  <c r="N152" i="7"/>
  <c r="AD158" i="7"/>
  <c r="R158" i="7" s="1"/>
  <c r="AK158" i="7" s="1"/>
  <c r="AO158" i="7" s="1"/>
  <c r="O155" i="7"/>
  <c r="AS155" i="7" s="1"/>
  <c r="AD56" i="7"/>
  <c r="R56" i="7" s="1"/>
  <c r="AK56" i="7" s="1"/>
  <c r="AV56" i="7" s="1"/>
  <c r="O56" i="7"/>
  <c r="AS56" i="7" s="1"/>
  <c r="AD59" i="7"/>
  <c r="R59" i="7" s="1"/>
  <c r="N59" i="7"/>
  <c r="AD60" i="7"/>
  <c r="R60" i="7" s="1"/>
  <c r="AK60" i="7" s="1"/>
  <c r="AV60" i="7" s="1"/>
  <c r="O60" i="7"/>
  <c r="AS60" i="7" s="1"/>
  <c r="AD64" i="7"/>
  <c r="N64" i="7"/>
  <c r="AD67" i="7"/>
  <c r="R67" i="7" s="1"/>
  <c r="AK67" i="7" s="1"/>
  <c r="N67" i="7"/>
  <c r="BC70" i="7"/>
  <c r="N70" i="7"/>
  <c r="AB72" i="7"/>
  <c r="BD74" i="7"/>
  <c r="O74" i="7"/>
  <c r="AW74" i="7" s="1"/>
  <c r="AX74" i="7"/>
  <c r="AD77" i="7"/>
  <c r="R77" i="7" s="1"/>
  <c r="AK77" i="7" s="1"/>
  <c r="AP77" i="7" s="1"/>
  <c r="AZ77" i="7" s="1"/>
  <c r="N77" i="7"/>
  <c r="AD81" i="7"/>
  <c r="N81" i="7"/>
  <c r="AW91" i="7"/>
  <c r="AT94" i="7"/>
  <c r="AD99" i="7"/>
  <c r="AD113" i="7"/>
  <c r="AD115" i="7"/>
  <c r="O115" i="7"/>
  <c r="AD120" i="7"/>
  <c r="R120" i="7" s="1"/>
  <c r="AK120" i="7" s="1"/>
  <c r="AV120" i="7" s="1"/>
  <c r="N120" i="7"/>
  <c r="AD144" i="7"/>
  <c r="R144" i="7" s="1"/>
  <c r="N144" i="7"/>
  <c r="AD147" i="7"/>
  <c r="O147" i="7"/>
  <c r="AD150" i="7"/>
  <c r="N150" i="7"/>
  <c r="N145" i="7"/>
  <c r="N113" i="7"/>
  <c r="AW16" i="7"/>
  <c r="AJ108" i="7"/>
  <c r="AU108" i="7" s="1"/>
  <c r="AU106" i="7"/>
  <c r="AJ76" i="7"/>
  <c r="AL76" i="7" s="1"/>
  <c r="AJ60" i="7"/>
  <c r="AU60" i="7" s="1"/>
  <c r="AW24" i="7"/>
  <c r="AW30" i="7"/>
  <c r="AP34" i="7"/>
  <c r="AZ34" i="7" s="1"/>
  <c r="AW52" i="7"/>
  <c r="AU58" i="7"/>
  <c r="AW59" i="7"/>
  <c r="AJ92" i="7"/>
  <c r="AW40" i="7"/>
  <c r="AJ94" i="7"/>
  <c r="AU94" i="7" s="1"/>
  <c r="AM34" i="7"/>
  <c r="AW42" i="7"/>
  <c r="AJ62" i="7"/>
  <c r="AL62" i="7" s="1"/>
  <c r="AU69" i="7"/>
  <c r="AJ82" i="7"/>
  <c r="AL82" i="7" s="1"/>
  <c r="AJ90" i="7"/>
  <c r="AU90" i="7" s="1"/>
  <c r="AU100" i="7"/>
  <c r="AW114" i="7"/>
  <c r="AW156" i="7"/>
  <c r="AW44" i="7"/>
  <c r="AW86" i="7"/>
  <c r="AU78" i="7"/>
  <c r="AU70" i="7"/>
  <c r="AU10" i="7"/>
  <c r="AW20" i="7"/>
  <c r="AW29" i="7"/>
  <c r="AW31" i="7"/>
  <c r="AW33" i="7"/>
  <c r="AJ88" i="7"/>
  <c r="AU96" i="7"/>
  <c r="AW55" i="7"/>
  <c r="AW67" i="7"/>
  <c r="AW83" i="7"/>
  <c r="AW123" i="7"/>
  <c r="AW152" i="7"/>
  <c r="AW69" i="7"/>
  <c r="AW84" i="7"/>
  <c r="AW103" i="7"/>
  <c r="AW107" i="7"/>
  <c r="AW124" i="7"/>
  <c r="AW128" i="7"/>
  <c r="AW132" i="7"/>
  <c r="AW136" i="7"/>
  <c r="AW148" i="7"/>
  <c r="AW53" i="7"/>
  <c r="AW57" i="7"/>
  <c r="AL65" i="7"/>
  <c r="AW70" i="7"/>
  <c r="AW72" i="7"/>
  <c r="AW113" i="7"/>
  <c r="AS117" i="7"/>
  <c r="AW139" i="7"/>
  <c r="AW140" i="7"/>
  <c r="AW143" i="7"/>
  <c r="AW144" i="7"/>
  <c r="AW153" i="7"/>
  <c r="AL12" i="7"/>
  <c r="X17" i="7"/>
  <c r="X25" i="7"/>
  <c r="X32" i="7"/>
  <c r="AT37" i="7"/>
  <c r="AL28" i="7"/>
  <c r="AW12" i="7"/>
  <c r="X13" i="7"/>
  <c r="AL15" i="7"/>
  <c r="X21" i="7"/>
  <c r="AL23" i="7"/>
  <c r="AO34" i="7"/>
  <c r="AY34" i="7" s="1"/>
  <c r="AS34" i="7"/>
  <c r="AL34" i="7"/>
  <c r="W36" i="7"/>
  <c r="AS38" i="7"/>
  <c r="AW38" i="7"/>
  <c r="AL38" i="7"/>
  <c r="AL19" i="7"/>
  <c r="AT33" i="7"/>
  <c r="AE35" i="7"/>
  <c r="S35" i="7" s="1"/>
  <c r="X35" i="7"/>
  <c r="AS12" i="7"/>
  <c r="AD9" i="7"/>
  <c r="R9" i="7" s="1"/>
  <c r="AK9" i="7" s="1"/>
  <c r="X10" i="7"/>
  <c r="AD12" i="7"/>
  <c r="W18" i="7"/>
  <c r="AD30" i="7"/>
  <c r="AD31" i="7"/>
  <c r="AT36" i="7"/>
  <c r="AL11" i="7"/>
  <c r="AS11" i="7"/>
  <c r="AW11" i="7"/>
  <c r="AT11" i="7"/>
  <c r="AL13" i="7"/>
  <c r="AL17" i="7"/>
  <c r="AL21" i="7"/>
  <c r="AL25" i="7"/>
  <c r="AT27" i="7"/>
  <c r="AT30" i="7"/>
  <c r="AL32" i="7"/>
  <c r="AL43" i="7"/>
  <c r="AB46" i="7"/>
  <c r="X61" i="7"/>
  <c r="BD70" i="7"/>
  <c r="AB70" i="7"/>
  <c r="AD70" i="7"/>
  <c r="AL74" i="7"/>
  <c r="AW80" i="7"/>
  <c r="AS80" i="7"/>
  <c r="AL80" i="7"/>
  <c r="X82" i="7"/>
  <c r="AU119" i="7"/>
  <c r="AL10" i="7"/>
  <c r="AT16" i="7"/>
  <c r="AT20" i="7"/>
  <c r="AT24" i="7"/>
  <c r="AL29" i="7"/>
  <c r="AS29" i="7"/>
  <c r="AT31" i="7"/>
  <c r="AL35" i="7"/>
  <c r="AT50" i="7"/>
  <c r="X54" i="7"/>
  <c r="AE54" i="7"/>
  <c r="S54" i="7" s="1"/>
  <c r="AL56" i="7"/>
  <c r="AL9" i="7"/>
  <c r="AS9" i="7"/>
  <c r="AT10" i="7"/>
  <c r="AT13" i="7"/>
  <c r="AL14" i="7"/>
  <c r="AS14" i="7"/>
  <c r="AW14" i="7"/>
  <c r="AT17" i="7"/>
  <c r="AL18" i="7"/>
  <c r="AS18" i="7"/>
  <c r="AW18" i="7"/>
  <c r="AT21" i="7"/>
  <c r="AL22" i="7"/>
  <c r="AS22" i="7"/>
  <c r="AW22" i="7"/>
  <c r="AT25" i="7"/>
  <c r="AL26" i="7"/>
  <c r="AS26" i="7"/>
  <c r="AW26" i="7"/>
  <c r="AT29" i="7"/>
  <c r="AT32" i="7"/>
  <c r="AL33" i="7"/>
  <c r="AX34" i="7"/>
  <c r="AD46" i="7"/>
  <c r="R46" i="7" s="1"/>
  <c r="AK46" i="7" s="1"/>
  <c r="AV46" i="7" s="1"/>
  <c r="AD48" i="7"/>
  <c r="AD49" i="7"/>
  <c r="BH49" i="7"/>
  <c r="AD52" i="7"/>
  <c r="R52" i="7" s="1"/>
  <c r="AK52" i="7" s="1"/>
  <c r="AV52" i="7" s="1"/>
  <c r="X41" i="7"/>
  <c r="AB45" i="7"/>
  <c r="AL46" i="7"/>
  <c r="AW46" i="7"/>
  <c r="AL48" i="7"/>
  <c r="AL52" i="7"/>
  <c r="AW56" i="7"/>
  <c r="X58" i="7"/>
  <c r="O58" i="7" s="1"/>
  <c r="AW58" i="7" s="1"/>
  <c r="AT59" i="7"/>
  <c r="AL63" i="7"/>
  <c r="AD69" i="7"/>
  <c r="R69" i="7" s="1"/>
  <c r="AK69" i="7" s="1"/>
  <c r="AV69" i="7" s="1"/>
  <c r="AT15" i="7"/>
  <c r="AL16" i="7"/>
  <c r="AS16" i="7"/>
  <c r="AT19" i="7"/>
  <c r="AL20" i="7"/>
  <c r="AS20" i="7"/>
  <c r="AT23" i="7"/>
  <c r="AL24" i="7"/>
  <c r="AS24" i="7"/>
  <c r="AL27" i="7"/>
  <c r="AS27" i="7"/>
  <c r="AT28" i="7"/>
  <c r="AL30" i="7"/>
  <c r="AS30" i="7"/>
  <c r="AL31" i="7"/>
  <c r="AS31" i="7"/>
  <c r="AD45" i="7"/>
  <c r="BD45" i="7"/>
  <c r="AB47" i="7"/>
  <c r="AB49" i="7"/>
  <c r="X51" i="7"/>
  <c r="AE51" i="7"/>
  <c r="S51" i="7" s="1"/>
  <c r="AS52" i="7"/>
  <c r="AL60" i="7"/>
  <c r="AE65" i="7"/>
  <c r="S65" i="7" s="1"/>
  <c r="X65" i="7"/>
  <c r="X96" i="7"/>
  <c r="AT35" i="7"/>
  <c r="AL36" i="7"/>
  <c r="AS36" i="7"/>
  <c r="AT39" i="7"/>
  <c r="AS40" i="7"/>
  <c r="AT43" i="7"/>
  <c r="AL44" i="7"/>
  <c r="AS44" i="7"/>
  <c r="AL47" i="7"/>
  <c r="BC47" i="7"/>
  <c r="AB48" i="7"/>
  <c r="AT48" i="7"/>
  <c r="AA49" i="7"/>
  <c r="AL49" i="7"/>
  <c r="AD50" i="7"/>
  <c r="R50" i="7" s="1"/>
  <c r="AL53" i="7"/>
  <c r="AS53" i="7"/>
  <c r="AT56" i="7"/>
  <c r="AL57" i="7"/>
  <c r="AS57" i="7"/>
  <c r="AT60" i="7"/>
  <c r="AT61" i="7"/>
  <c r="AS62" i="7"/>
  <c r="AW64" i="7"/>
  <c r="AD76" i="7"/>
  <c r="AD84" i="7"/>
  <c r="R84" i="7" s="1"/>
  <c r="AK84" i="7" s="1"/>
  <c r="AV84" i="7" s="1"/>
  <c r="AD85" i="7"/>
  <c r="R85" i="7" s="1"/>
  <c r="AD86" i="7"/>
  <c r="R86" i="7" s="1"/>
  <c r="AK86" i="7" s="1"/>
  <c r="AV86" i="7" s="1"/>
  <c r="AD87" i="7"/>
  <c r="R87" i="7" s="1"/>
  <c r="AK87" i="7" s="1"/>
  <c r="AV87" i="7" s="1"/>
  <c r="AD91" i="7"/>
  <c r="R91" i="7" s="1"/>
  <c r="AK91" i="7" s="1"/>
  <c r="AV91" i="7" s="1"/>
  <c r="AD92" i="7"/>
  <c r="AD93" i="7"/>
  <c r="X97" i="7"/>
  <c r="AT49" i="7"/>
  <c r="AL51" i="7"/>
  <c r="AT53" i="7"/>
  <c r="AL54" i="7"/>
  <c r="AT57" i="7"/>
  <c r="AL58" i="7"/>
  <c r="AL66" i="7"/>
  <c r="AW66" i="7"/>
  <c r="BC71" i="7"/>
  <c r="AD71" i="7"/>
  <c r="AT75" i="7"/>
  <c r="X78" i="7"/>
  <c r="AT83" i="7"/>
  <c r="AT84" i="7"/>
  <c r="AL85" i="7"/>
  <c r="AL86" i="7"/>
  <c r="AL87" i="7"/>
  <c r="AL89" i="7"/>
  <c r="AL91" i="7"/>
  <c r="AL93" i="7"/>
  <c r="AL42" i="7"/>
  <c r="AS42" i="7"/>
  <c r="AL45" i="7"/>
  <c r="AT46" i="7"/>
  <c r="AA50" i="7"/>
  <c r="AL50" i="7"/>
  <c r="BC50" i="7"/>
  <c r="AT51" i="7"/>
  <c r="AT54" i="7"/>
  <c r="AL55" i="7"/>
  <c r="AS55" i="7"/>
  <c r="AT58" i="7"/>
  <c r="AL59" i="7"/>
  <c r="AS59" i="7"/>
  <c r="X68" i="7"/>
  <c r="AE68" i="7"/>
  <c r="S68" i="7" s="1"/>
  <c r="BD69" i="7"/>
  <c r="AB69" i="7"/>
  <c r="AD73" i="7"/>
  <c r="AA74" i="7"/>
  <c r="BC74" i="7"/>
  <c r="AS76" i="7"/>
  <c r="AS85" i="7"/>
  <c r="AS86" i="7"/>
  <c r="AS87" i="7"/>
  <c r="AS88" i="7"/>
  <c r="AS89" i="7"/>
  <c r="AS90" i="7"/>
  <c r="AS91" i="7"/>
  <c r="AS92" i="7"/>
  <c r="AW102" i="7"/>
  <c r="AS102" i="7"/>
  <c r="AL102" i="7"/>
  <c r="AU110" i="7"/>
  <c r="AU118" i="7"/>
  <c r="AW118" i="7"/>
  <c r="AD72" i="7"/>
  <c r="AA73" i="7"/>
  <c r="D15" i="9" s="1"/>
  <c r="AB74" i="7"/>
  <c r="AM74" i="7"/>
  <c r="AT74" i="7"/>
  <c r="AT76" i="7"/>
  <c r="AL77" i="7"/>
  <c r="AS77" i="7"/>
  <c r="AW77" i="7"/>
  <c r="AT80" i="7"/>
  <c r="AL81" i="7"/>
  <c r="AS81" i="7"/>
  <c r="AT85" i="7"/>
  <c r="AT86" i="7"/>
  <c r="AT87" i="7"/>
  <c r="AT88" i="7"/>
  <c r="AT89" i="7"/>
  <c r="AT90" i="7"/>
  <c r="AT91" i="7"/>
  <c r="AT92" i="7"/>
  <c r="AL95" i="7"/>
  <c r="AT95" i="7"/>
  <c r="AL97" i="7"/>
  <c r="AL99" i="7"/>
  <c r="AW99" i="7"/>
  <c r="AL104" i="7"/>
  <c r="X110" i="7"/>
  <c r="AL112" i="7"/>
  <c r="AT117" i="7"/>
  <c r="AU120" i="7"/>
  <c r="AT66" i="7"/>
  <c r="AS67" i="7"/>
  <c r="AL69" i="7"/>
  <c r="AS69" i="7"/>
  <c r="AL70" i="7"/>
  <c r="AS70" i="7"/>
  <c r="AB73" i="7"/>
  <c r="AL73" i="7"/>
  <c r="AS73" i="7"/>
  <c r="AT77" i="7"/>
  <c r="AL78" i="7"/>
  <c r="AT81" i="7"/>
  <c r="AE83" i="7"/>
  <c r="S83" i="7" s="1"/>
  <c r="AT100" i="7"/>
  <c r="AT107" i="7"/>
  <c r="AD109" i="7"/>
  <c r="AD114" i="7"/>
  <c r="R114" i="7" s="1"/>
  <c r="AL114" i="7"/>
  <c r="AL115" i="7"/>
  <c r="AT116" i="7"/>
  <c r="AD118" i="7"/>
  <c r="R118" i="7" s="1"/>
  <c r="AK118" i="7" s="1"/>
  <c r="AV118" i="7" s="1"/>
  <c r="AL118" i="7"/>
  <c r="AS64" i="7"/>
  <c r="AT67" i="7"/>
  <c r="AL68" i="7"/>
  <c r="AT69" i="7"/>
  <c r="AT70" i="7"/>
  <c r="AL71" i="7"/>
  <c r="AL72" i="7"/>
  <c r="AS72" i="7"/>
  <c r="AT73" i="7"/>
  <c r="AP74" i="7"/>
  <c r="AZ74" i="7" s="1"/>
  <c r="AL75" i="7"/>
  <c r="AT78" i="7"/>
  <c r="AL79" i="7"/>
  <c r="AT82" i="7"/>
  <c r="AL83" i="7"/>
  <c r="AS83" i="7"/>
  <c r="AL84" i="7"/>
  <c r="AS84" i="7"/>
  <c r="X94" i="7"/>
  <c r="AL98" i="7"/>
  <c r="AS99" i="7"/>
  <c r="AD103" i="7"/>
  <c r="AW104" i="7"/>
  <c r="X106" i="7"/>
  <c r="AW112" i="7"/>
  <c r="AS114" i="7"/>
  <c r="AT98" i="7"/>
  <c r="AL101" i="7"/>
  <c r="AT102" i="7"/>
  <c r="AT104" i="7"/>
  <c r="AS105" i="7"/>
  <c r="AS109" i="7"/>
  <c r="AT112" i="7"/>
  <c r="AS113" i="7"/>
  <c r="AT114" i="7"/>
  <c r="AT115" i="7"/>
  <c r="AW117" i="7"/>
  <c r="AS118" i="7"/>
  <c r="AT119" i="7"/>
  <c r="AD123" i="7"/>
  <c r="AT93" i="7"/>
  <c r="AL96" i="7"/>
  <c r="AT97" i="7"/>
  <c r="AL100" i="7"/>
  <c r="AT101" i="7"/>
  <c r="AT105" i="7"/>
  <c r="AL106" i="7"/>
  <c r="AL110" i="7"/>
  <c r="AT113" i="7"/>
  <c r="AD117" i="7"/>
  <c r="R117" i="7" s="1"/>
  <c r="AT118" i="7"/>
  <c r="AW120" i="7"/>
  <c r="AD124" i="7"/>
  <c r="R124" i="7" s="1"/>
  <c r="AD125" i="7"/>
  <c r="AD126" i="7"/>
  <c r="R126" i="7" s="1"/>
  <c r="AK126" i="7" s="1"/>
  <c r="AV126" i="7" s="1"/>
  <c r="AD127" i="7"/>
  <c r="AD128" i="7"/>
  <c r="R128" i="7" s="1"/>
  <c r="AD130" i="7"/>
  <c r="R130" i="7" s="1"/>
  <c r="AK130" i="7" s="1"/>
  <c r="AV130" i="7" s="1"/>
  <c r="AD131" i="7"/>
  <c r="AD132" i="7"/>
  <c r="AD133" i="7"/>
  <c r="AD134" i="7"/>
  <c r="R134" i="7" s="1"/>
  <c r="AK134" i="7" s="1"/>
  <c r="AV134" i="7" s="1"/>
  <c r="AD135" i="7"/>
  <c r="R135" i="7" s="1"/>
  <c r="AK135" i="7" s="1"/>
  <c r="AD136" i="7"/>
  <c r="AL103" i="7"/>
  <c r="AT106" i="7"/>
  <c r="AL107" i="7"/>
  <c r="AS107" i="7"/>
  <c r="AT110" i="7"/>
  <c r="AL111" i="7"/>
  <c r="AS111" i="7"/>
  <c r="AL116" i="7"/>
  <c r="AS116" i="7"/>
  <c r="AL117" i="7"/>
  <c r="AT121" i="7"/>
  <c r="AL122" i="7"/>
  <c r="AS122" i="7"/>
  <c r="AW122" i="7"/>
  <c r="AT123" i="7"/>
  <c r="AT124" i="7"/>
  <c r="AL127" i="7"/>
  <c r="AS127" i="7"/>
  <c r="AW127" i="7"/>
  <c r="AT128" i="7"/>
  <c r="AL131" i="7"/>
  <c r="AS131" i="7"/>
  <c r="AW131" i="7"/>
  <c r="AT132" i="7"/>
  <c r="AL135" i="7"/>
  <c r="AS135" i="7"/>
  <c r="AW135" i="7"/>
  <c r="AT136" i="7"/>
  <c r="AE144" i="7"/>
  <c r="S144" i="7" s="1"/>
  <c r="AL119" i="7"/>
  <c r="AT122" i="7"/>
  <c r="AL126" i="7"/>
  <c r="AS126" i="7"/>
  <c r="AW126" i="7"/>
  <c r="AT127" i="7"/>
  <c r="AL130" i="7"/>
  <c r="AS130" i="7"/>
  <c r="AW130" i="7"/>
  <c r="AT131" i="7"/>
  <c r="AL134" i="7"/>
  <c r="AS134" i="7"/>
  <c r="AW134" i="7"/>
  <c r="AT135" i="7"/>
  <c r="AL138" i="7"/>
  <c r="AL120" i="7"/>
  <c r="AS120" i="7"/>
  <c r="AS125" i="7"/>
  <c r="AT126" i="7"/>
  <c r="AL129" i="7"/>
  <c r="AT130" i="7"/>
  <c r="AS133" i="7"/>
  <c r="AT134" i="7"/>
  <c r="AL137" i="7"/>
  <c r="X138" i="7"/>
  <c r="AT138" i="7"/>
  <c r="AL121" i="7"/>
  <c r="AL123" i="7"/>
  <c r="AS123" i="7"/>
  <c r="AL124" i="7"/>
  <c r="AS124" i="7"/>
  <c r="AT125" i="7"/>
  <c r="AL128" i="7"/>
  <c r="AS128" i="7"/>
  <c r="AT129" i="7"/>
  <c r="AL132" i="7"/>
  <c r="AS132" i="7"/>
  <c r="AT133" i="7"/>
  <c r="AL136" i="7"/>
  <c r="AS136" i="7"/>
  <c r="AT137" i="7"/>
  <c r="AD156" i="7"/>
  <c r="AT139" i="7"/>
  <c r="AL142" i="7"/>
  <c r="AS142" i="7"/>
  <c r="AW142" i="7"/>
  <c r="AT143" i="7"/>
  <c r="AL146" i="7"/>
  <c r="AT149" i="7"/>
  <c r="AL150" i="7"/>
  <c r="AS150" i="7"/>
  <c r="AW150" i="7"/>
  <c r="AT153" i="7"/>
  <c r="AL154" i="7"/>
  <c r="AS154" i="7"/>
  <c r="AW154" i="7"/>
  <c r="AT157" i="7"/>
  <c r="AL158" i="7"/>
  <c r="AS158" i="7"/>
  <c r="AW158" i="7"/>
  <c r="AL141" i="7"/>
  <c r="AT142" i="7"/>
  <c r="AL145" i="7"/>
  <c r="AT146" i="7"/>
  <c r="AT150" i="7"/>
  <c r="AL151" i="7"/>
  <c r="AT154" i="7"/>
  <c r="AL155" i="7"/>
  <c r="AL140" i="7"/>
  <c r="AS140" i="7"/>
  <c r="AT141" i="7"/>
  <c r="AL144" i="7"/>
  <c r="AS144" i="7"/>
  <c r="AT145" i="7"/>
  <c r="AT147" i="7"/>
  <c r="AL148" i="7"/>
  <c r="AS148" i="7"/>
  <c r="AT151" i="7"/>
  <c r="AS152" i="7"/>
  <c r="AT155" i="7"/>
  <c r="AL156" i="7"/>
  <c r="AS156" i="7"/>
  <c r="AL139" i="7"/>
  <c r="AS139" i="7"/>
  <c r="AT140" i="7"/>
  <c r="AL143" i="7"/>
  <c r="AS143" i="7"/>
  <c r="AT144" i="7"/>
  <c r="AT148" i="7"/>
  <c r="AL149" i="7"/>
  <c r="AS149" i="7"/>
  <c r="AL153" i="7"/>
  <c r="AS153" i="7"/>
  <c r="AT156" i="7"/>
  <c r="AL157" i="7"/>
  <c r="AK66" i="7" l="1"/>
  <c r="AM66" i="7" s="1"/>
  <c r="R75" i="7"/>
  <c r="AK75" i="7" s="1"/>
  <c r="AV75" i="7" s="1"/>
  <c r="AE75" i="7"/>
  <c r="S75" i="7" s="1"/>
  <c r="AW75" i="7"/>
  <c r="AS145" i="7"/>
  <c r="AD121" i="7"/>
  <c r="R121" i="7" s="1"/>
  <c r="AK121" i="7" s="1"/>
  <c r="AL67" i="7"/>
  <c r="AW81" i="7"/>
  <c r="AD80" i="7"/>
  <c r="R80" i="7" s="1"/>
  <c r="AK80" i="7" s="1"/>
  <c r="AV80" i="7" s="1"/>
  <c r="AW93" i="7"/>
  <c r="AL41" i="7"/>
  <c r="AO74" i="7"/>
  <c r="AW109" i="7"/>
  <c r="AW36" i="7"/>
  <c r="N66" i="7"/>
  <c r="AD37" i="7"/>
  <c r="R37" i="7" s="1"/>
  <c r="AK37" i="7" s="1"/>
  <c r="AO37" i="7" s="1"/>
  <c r="AY37" i="7" s="1"/>
  <c r="AU36" i="7"/>
  <c r="AD79" i="7"/>
  <c r="R79" i="7" s="1"/>
  <c r="AK79" i="7" s="1"/>
  <c r="AV79" i="7" s="1"/>
  <c r="AS121" i="7"/>
  <c r="AL109" i="7"/>
  <c r="AD89" i="7"/>
  <c r="AL37" i="7"/>
  <c r="AL39" i="7"/>
  <c r="AU40" i="7"/>
  <c r="AO67" i="7"/>
  <c r="AE74" i="7"/>
  <c r="S74" i="7" s="1"/>
  <c r="AW39" i="7"/>
  <c r="AL113" i="7"/>
  <c r="AS75" i="7"/>
  <c r="AL64" i="7"/>
  <c r="AD98" i="7"/>
  <c r="AE98" i="7" s="1"/>
  <c r="S98" i="7" s="1"/>
  <c r="AD90" i="7"/>
  <c r="R90" i="7" s="1"/>
  <c r="AK90" i="7" s="1"/>
  <c r="AV90" i="7" s="1"/>
  <c r="AW63" i="7"/>
  <c r="AX38" i="7"/>
  <c r="AS74" i="7"/>
  <c r="AW34" i="7"/>
  <c r="AW37" i="7"/>
  <c r="AW79" i="7"/>
  <c r="AS98" i="7"/>
  <c r="AL147" i="7"/>
  <c r="AY74" i="7"/>
  <c r="AW147" i="7"/>
  <c r="AD111" i="7"/>
  <c r="AE111" i="7" s="1"/>
  <c r="S111" i="7" s="1"/>
  <c r="AX43" i="7"/>
  <c r="AD146" i="7"/>
  <c r="AL105" i="7"/>
  <c r="AE119" i="7"/>
  <c r="S119" i="7" s="1"/>
  <c r="AE95" i="7"/>
  <c r="S95" i="7" s="1"/>
  <c r="AD88" i="7"/>
  <c r="AW129" i="7"/>
  <c r="AX66" i="7"/>
  <c r="AW105" i="7"/>
  <c r="AO66" i="7"/>
  <c r="AY66" i="7" s="1"/>
  <c r="AP66" i="7"/>
  <c r="AZ66" i="7" s="1"/>
  <c r="AM38" i="7"/>
  <c r="AD107" i="7"/>
  <c r="R107" i="7" s="1"/>
  <c r="AK107" i="7" s="1"/>
  <c r="AV107" i="7" s="1"/>
  <c r="AX29" i="7"/>
  <c r="AD57" i="7"/>
  <c r="R57" i="7" s="1"/>
  <c r="AS15" i="7"/>
  <c r="AS19" i="7"/>
  <c r="AD129" i="7"/>
  <c r="AS47" i="7"/>
  <c r="AS101" i="7"/>
  <c r="AM90" i="7"/>
  <c r="AL108" i="7"/>
  <c r="AO38" i="7"/>
  <c r="AY38" i="7" s="1"/>
  <c r="AP38" i="7"/>
  <c r="AZ38" i="7" s="1"/>
  <c r="AX77" i="7"/>
  <c r="AL152" i="7"/>
  <c r="AO143" i="7"/>
  <c r="AM143" i="7"/>
  <c r="AO77" i="7"/>
  <c r="AY77" i="7" s="1"/>
  <c r="AM77" i="7"/>
  <c r="AM75" i="7"/>
  <c r="AV40" i="7"/>
  <c r="AX75" i="7"/>
  <c r="AE118" i="7"/>
  <c r="S118" i="7" s="1"/>
  <c r="AO84" i="7"/>
  <c r="AM60" i="7"/>
  <c r="AM56" i="7"/>
  <c r="AV77" i="7"/>
  <c r="AO19" i="7"/>
  <c r="AP19" i="7" s="1"/>
  <c r="AZ19" i="7" s="1"/>
  <c r="AV67" i="7"/>
  <c r="AM19" i="7"/>
  <c r="AX67" i="7"/>
  <c r="D12" i="9"/>
  <c r="D20" i="9" s="1"/>
  <c r="AD137" i="7"/>
  <c r="AE137" i="7" s="1"/>
  <c r="S137" i="7" s="1"/>
  <c r="AE84" i="7"/>
  <c r="S84" i="7" s="1"/>
  <c r="AO28" i="7"/>
  <c r="AP28" i="7" s="1"/>
  <c r="AZ28" i="7" s="1"/>
  <c r="AX28" i="7"/>
  <c r="AM87" i="7"/>
  <c r="AM28" i="7"/>
  <c r="AW155" i="7"/>
  <c r="AE28" i="7"/>
  <c r="S28" i="7" s="1"/>
  <c r="AX116" i="7"/>
  <c r="AS137" i="7"/>
  <c r="O151" i="7"/>
  <c r="AW151" i="7" s="1"/>
  <c r="AE140" i="7"/>
  <c r="S140" i="7" s="1"/>
  <c r="AE114" i="7"/>
  <c r="S114" i="7" s="1"/>
  <c r="AE91" i="7"/>
  <c r="S91" i="7" s="1"/>
  <c r="AM52" i="7"/>
  <c r="AS157" i="7"/>
  <c r="AX118" i="7"/>
  <c r="AS58" i="7"/>
  <c r="AE52" i="7"/>
  <c r="S52" i="7" s="1"/>
  <c r="AD157" i="7"/>
  <c r="R157" i="7" s="1"/>
  <c r="AK157" i="7" s="1"/>
  <c r="AV157" i="7" s="1"/>
  <c r="AE9" i="7"/>
  <c r="S9" i="7" s="1"/>
  <c r="AE29" i="7"/>
  <c r="S29" i="7" s="1"/>
  <c r="AP63" i="7"/>
  <c r="AZ63" i="7" s="1"/>
  <c r="AO29" i="7"/>
  <c r="AY29" i="7" s="1"/>
  <c r="AE90" i="7"/>
  <c r="S90" i="7" s="1"/>
  <c r="AP43" i="7"/>
  <c r="AZ43" i="7" s="1"/>
  <c r="AX63" i="7"/>
  <c r="AM43" i="7"/>
  <c r="AW71" i="7"/>
  <c r="AE107" i="7"/>
  <c r="S107" i="7" s="1"/>
  <c r="AO83" i="7"/>
  <c r="AY83" i="7" s="1"/>
  <c r="AL90" i="7"/>
  <c r="AM120" i="7"/>
  <c r="AM86" i="7"/>
  <c r="AO107" i="7"/>
  <c r="AY107" i="7" s="1"/>
  <c r="AP83" i="7"/>
  <c r="AZ83" i="7" s="1"/>
  <c r="AE86" i="7"/>
  <c r="S86" i="7" s="1"/>
  <c r="AM83" i="7"/>
  <c r="AW48" i="7"/>
  <c r="AO43" i="7"/>
  <c r="AY43" i="7" s="1"/>
  <c r="AM29" i="7"/>
  <c r="AX37" i="7"/>
  <c r="AX83" i="7"/>
  <c r="AM134" i="7"/>
  <c r="AS141" i="7"/>
  <c r="AO140" i="7"/>
  <c r="AX140" i="7"/>
  <c r="AD141" i="7"/>
  <c r="AM140" i="7"/>
  <c r="AM155" i="7"/>
  <c r="AS151" i="7"/>
  <c r="AW146" i="7"/>
  <c r="AW133" i="7"/>
  <c r="AD145" i="7"/>
  <c r="AE145" i="7" s="1"/>
  <c r="S145" i="7" s="1"/>
  <c r="AE134" i="7"/>
  <c r="S134" i="7" s="1"/>
  <c r="AP80" i="7"/>
  <c r="AZ80" i="7" s="1"/>
  <c r="AX69" i="7"/>
  <c r="AM40" i="7"/>
  <c r="AS39" i="7"/>
  <c r="AW108" i="7"/>
  <c r="AX120" i="7"/>
  <c r="AE87" i="7"/>
  <c r="S87" i="7" s="1"/>
  <c r="AE50" i="7"/>
  <c r="S50" i="7" s="1"/>
  <c r="AD58" i="7"/>
  <c r="R58" i="7" s="1"/>
  <c r="AK58" i="7" s="1"/>
  <c r="AO58" i="7" s="1"/>
  <c r="AW28" i="7"/>
  <c r="AW100" i="7"/>
  <c r="N149" i="7"/>
  <c r="AE139" i="7"/>
  <c r="S139" i="7" s="1"/>
  <c r="AM91" i="7"/>
  <c r="AM130" i="7"/>
  <c r="AM126" i="7"/>
  <c r="AM84" i="7"/>
  <c r="AO90" i="7"/>
  <c r="AY90" i="7" s="1"/>
  <c r="N153" i="7"/>
  <c r="AO87" i="7"/>
  <c r="AP87" i="7" s="1"/>
  <c r="AZ87" i="7" s="1"/>
  <c r="AX40" i="7"/>
  <c r="R148" i="7"/>
  <c r="AE148" i="7"/>
  <c r="S148" i="7" s="1"/>
  <c r="AX46" i="7"/>
  <c r="AS50" i="7"/>
  <c r="AX44" i="7"/>
  <c r="AO69" i="7"/>
  <c r="AP143" i="7"/>
  <c r="AZ143" i="7" s="1"/>
  <c r="AM142" i="7"/>
  <c r="AE155" i="7"/>
  <c r="S155" i="7" s="1"/>
  <c r="AL133" i="7"/>
  <c r="AE143" i="7"/>
  <c r="S143" i="7" s="1"/>
  <c r="AY143" i="7" s="1"/>
  <c r="AE130" i="7"/>
  <c r="S130" i="7" s="1"/>
  <c r="AW119" i="7"/>
  <c r="AM67" i="7"/>
  <c r="AM63" i="7"/>
  <c r="AL94" i="7"/>
  <c r="AM80" i="7"/>
  <c r="AO118" i="7"/>
  <c r="AY118" i="7" s="1"/>
  <c r="AE67" i="7"/>
  <c r="S67" i="7" s="1"/>
  <c r="AY67" i="7" s="1"/>
  <c r="AS45" i="7"/>
  <c r="AS49" i="7"/>
  <c r="AP46" i="7"/>
  <c r="AZ46" i="7" s="1"/>
  <c r="AV44" i="7"/>
  <c r="AS23" i="7"/>
  <c r="AX107" i="7"/>
  <c r="AV63" i="7"/>
  <c r="AX56" i="7"/>
  <c r="N148" i="7"/>
  <c r="AX60" i="7"/>
  <c r="AX87" i="7"/>
  <c r="AM46" i="7"/>
  <c r="AE69" i="7"/>
  <c r="S69" i="7" s="1"/>
  <c r="AX143" i="7"/>
  <c r="AO155" i="7"/>
  <c r="AP155" i="7" s="1"/>
  <c r="AZ155" i="7" s="1"/>
  <c r="AE142" i="7"/>
  <c r="S142" i="7" s="1"/>
  <c r="AE120" i="7"/>
  <c r="S120" i="7" s="1"/>
  <c r="AM69" i="7"/>
  <c r="AO120" i="7"/>
  <c r="AM107" i="7"/>
  <c r="AO79" i="7"/>
  <c r="AP79" i="7" s="1"/>
  <c r="AZ79" i="7" s="1"/>
  <c r="AP60" i="7"/>
  <c r="AZ60" i="7" s="1"/>
  <c r="AP56" i="7"/>
  <c r="AZ56" i="7" s="1"/>
  <c r="AP69" i="7"/>
  <c r="AZ69" i="7" s="1"/>
  <c r="AW43" i="7"/>
  <c r="AO142" i="7"/>
  <c r="AP142" i="7" s="1"/>
  <c r="AZ142" i="7" s="1"/>
  <c r="AX90" i="7"/>
  <c r="AO56" i="7"/>
  <c r="AY56" i="7" s="1"/>
  <c r="AW95" i="7"/>
  <c r="AO60" i="7"/>
  <c r="AY60" i="7" s="1"/>
  <c r="AX142" i="7"/>
  <c r="AO91" i="7"/>
  <c r="AP91" i="7" s="1"/>
  <c r="AZ91" i="7" s="1"/>
  <c r="AO126" i="7"/>
  <c r="AP126" i="7" s="1"/>
  <c r="AZ126" i="7" s="1"/>
  <c r="AX134" i="7"/>
  <c r="AX155" i="7"/>
  <c r="AX152" i="7"/>
  <c r="R149" i="7"/>
  <c r="AE149" i="7"/>
  <c r="S149" i="7" s="1"/>
  <c r="R153" i="7"/>
  <c r="AE153" i="7"/>
  <c r="S153" i="7" s="1"/>
  <c r="AT152" i="7"/>
  <c r="AM139" i="7"/>
  <c r="AX130" i="7"/>
  <c r="AO130" i="7"/>
  <c r="AP130" i="7" s="1"/>
  <c r="AZ130" i="7" s="1"/>
  <c r="AW125" i="7"/>
  <c r="AO139" i="7"/>
  <c r="AO152" i="7"/>
  <c r="AP152" i="7" s="1"/>
  <c r="AZ152" i="7" s="1"/>
  <c r="AM152" i="7"/>
  <c r="AE152" i="7"/>
  <c r="S152" i="7" s="1"/>
  <c r="AL125" i="7"/>
  <c r="AE126" i="7"/>
  <c r="S126" i="7" s="1"/>
  <c r="AX126" i="7"/>
  <c r="AO134" i="7"/>
  <c r="AP134" i="7" s="1"/>
  <c r="AZ134" i="7" s="1"/>
  <c r="AX139" i="7"/>
  <c r="R132" i="7"/>
  <c r="AE132" i="7"/>
  <c r="S132" i="7" s="1"/>
  <c r="AK124" i="7"/>
  <c r="AV121" i="7"/>
  <c r="AM121" i="7"/>
  <c r="AD106" i="7"/>
  <c r="O106" i="7"/>
  <c r="R89" i="7"/>
  <c r="AE89" i="7"/>
  <c r="S89" i="7" s="1"/>
  <c r="AE31" i="7"/>
  <c r="S31" i="7" s="1"/>
  <c r="R31" i="7"/>
  <c r="AD36" i="7"/>
  <c r="R36" i="7" s="1"/>
  <c r="N36" i="7"/>
  <c r="AE150" i="7"/>
  <c r="S150" i="7" s="1"/>
  <c r="R150" i="7"/>
  <c r="AE122" i="7"/>
  <c r="S122" i="7" s="1"/>
  <c r="R122" i="7"/>
  <c r="S27" i="7"/>
  <c r="R27" i="7"/>
  <c r="R146" i="7"/>
  <c r="AE146" i="7"/>
  <c r="S146" i="7" s="1"/>
  <c r="AV135" i="7"/>
  <c r="AO135" i="7"/>
  <c r="AP135" i="7" s="1"/>
  <c r="AZ135" i="7" s="1"/>
  <c r="AM135" i="7"/>
  <c r="R127" i="7"/>
  <c r="AE127" i="7"/>
  <c r="S127" i="7" s="1"/>
  <c r="AY84" i="7"/>
  <c r="AP84" i="7"/>
  <c r="AZ84" i="7" s="1"/>
  <c r="R73" i="7"/>
  <c r="AE73" i="7"/>
  <c r="S73" i="7" s="1"/>
  <c r="AE92" i="7"/>
  <c r="S92" i="7" s="1"/>
  <c r="R92" i="7"/>
  <c r="AV9" i="7"/>
  <c r="AO9" i="7"/>
  <c r="AM9" i="7"/>
  <c r="R147" i="7"/>
  <c r="AE147" i="7"/>
  <c r="S147" i="7" s="1"/>
  <c r="AK59" i="7"/>
  <c r="AX59" i="7" s="1"/>
  <c r="AK151" i="7"/>
  <c r="AV116" i="7"/>
  <c r="AM116" i="7"/>
  <c r="AO116" i="7"/>
  <c r="R100" i="7"/>
  <c r="AE100" i="7"/>
  <c r="S100" i="7" s="1"/>
  <c r="AD17" i="7"/>
  <c r="O17" i="7"/>
  <c r="AU88" i="7"/>
  <c r="AL88" i="7"/>
  <c r="AE158" i="7"/>
  <c r="S158" i="7" s="1"/>
  <c r="AY158" i="7" s="1"/>
  <c r="AW115" i="7"/>
  <c r="AS115" i="7"/>
  <c r="R99" i="7"/>
  <c r="AE99" i="7"/>
  <c r="S99" i="7" s="1"/>
  <c r="R111" i="7"/>
  <c r="AE55" i="7"/>
  <c r="S55" i="7" s="1"/>
  <c r="R55" i="7"/>
  <c r="AE108" i="7"/>
  <c r="S108" i="7" s="1"/>
  <c r="R108" i="7"/>
  <c r="R23" i="7"/>
  <c r="AE23" i="7"/>
  <c r="S23" i="7" s="1"/>
  <c r="AE14" i="7"/>
  <c r="S14" i="7" s="1"/>
  <c r="R14" i="7"/>
  <c r="AE156" i="7"/>
  <c r="S156" i="7" s="1"/>
  <c r="R156" i="7"/>
  <c r="R136" i="7"/>
  <c r="AE136" i="7"/>
  <c r="S136" i="7" s="1"/>
  <c r="AK128" i="7"/>
  <c r="AX128" i="7" s="1"/>
  <c r="R93" i="7"/>
  <c r="AE93" i="7"/>
  <c r="S93" i="7" s="1"/>
  <c r="AK85" i="7"/>
  <c r="AX85" i="7" s="1"/>
  <c r="AD35" i="7"/>
  <c r="R35" i="7" s="1"/>
  <c r="O35" i="7"/>
  <c r="AD13" i="7"/>
  <c r="O13" i="7"/>
  <c r="AK33" i="7"/>
  <c r="AX33" i="7" s="1"/>
  <c r="AE22" i="7"/>
  <c r="S22" i="7" s="1"/>
  <c r="R22" i="7"/>
  <c r="AE128" i="7"/>
  <c r="S128" i="7" s="1"/>
  <c r="R131" i="7"/>
  <c r="AE131" i="7"/>
  <c r="S131" i="7" s="1"/>
  <c r="AE121" i="7"/>
  <c r="S121" i="7" s="1"/>
  <c r="AD68" i="7"/>
  <c r="R68" i="7" s="1"/>
  <c r="O68" i="7"/>
  <c r="AE88" i="7"/>
  <c r="S88" i="7" s="1"/>
  <c r="R88" i="7"/>
  <c r="AE76" i="7"/>
  <c r="S76" i="7" s="1"/>
  <c r="R76" i="7"/>
  <c r="AE30" i="7"/>
  <c r="S30" i="7" s="1"/>
  <c r="R30" i="7"/>
  <c r="AX135" i="7"/>
  <c r="AU92" i="7"/>
  <c r="AL92" i="7"/>
  <c r="AE64" i="7"/>
  <c r="S64" i="7" s="1"/>
  <c r="R64" i="7"/>
  <c r="AV158" i="7"/>
  <c r="AM158" i="7"/>
  <c r="AP158" i="7"/>
  <c r="AZ158" i="7" s="1"/>
  <c r="AE154" i="7"/>
  <c r="S154" i="7" s="1"/>
  <c r="R154" i="7"/>
  <c r="AV102" i="7"/>
  <c r="AO102" i="7"/>
  <c r="AP102" i="7" s="1"/>
  <c r="AZ102" i="7" s="1"/>
  <c r="AK57" i="7"/>
  <c r="AX57" i="7" s="1"/>
  <c r="AE151" i="7"/>
  <c r="S151" i="7" s="1"/>
  <c r="AE135" i="7"/>
  <c r="S135" i="7" s="1"/>
  <c r="AK114" i="7"/>
  <c r="AD110" i="7"/>
  <c r="O110" i="7"/>
  <c r="AE102" i="7"/>
  <c r="S102" i="7" s="1"/>
  <c r="O96" i="7"/>
  <c r="AD96" i="7"/>
  <c r="AX79" i="7"/>
  <c r="AD21" i="7"/>
  <c r="O21" i="7"/>
  <c r="AS147" i="7"/>
  <c r="AP140" i="7"/>
  <c r="AZ140" i="7" s="1"/>
  <c r="AO121" i="7"/>
  <c r="AE124" i="7"/>
  <c r="S124" i="7" s="1"/>
  <c r="AM102" i="7"/>
  <c r="AD94" i="7"/>
  <c r="O94" i="7"/>
  <c r="AS94" i="7" s="1"/>
  <c r="AE116" i="7"/>
  <c r="S116" i="7" s="1"/>
  <c r="AE79" i="7"/>
  <c r="S79" i="7" s="1"/>
  <c r="AE85" i="7"/>
  <c r="S85" i="7" s="1"/>
  <c r="AK50" i="7"/>
  <c r="AX50" i="7" s="1"/>
  <c r="AM79" i="7"/>
  <c r="AD41" i="7"/>
  <c r="R41" i="7" s="1"/>
  <c r="O41" i="7"/>
  <c r="AE48" i="7"/>
  <c r="S48" i="7" s="1"/>
  <c r="R48" i="7"/>
  <c r="AD54" i="7"/>
  <c r="R54" i="7" s="1"/>
  <c r="O54" i="7"/>
  <c r="AD61" i="7"/>
  <c r="O61" i="7"/>
  <c r="AE12" i="7"/>
  <c r="S12" i="7" s="1"/>
  <c r="R12" i="7"/>
  <c r="AX9" i="7"/>
  <c r="AX121" i="7"/>
  <c r="AX102" i="7"/>
  <c r="AU62" i="7"/>
  <c r="AW62" i="7"/>
  <c r="AU76" i="7"/>
  <c r="AW76" i="7"/>
  <c r="AK144" i="7"/>
  <c r="AX144" i="7" s="1"/>
  <c r="R115" i="7"/>
  <c r="AE115" i="7"/>
  <c r="S115" i="7" s="1"/>
  <c r="AX158" i="7"/>
  <c r="R15" i="7"/>
  <c r="AE15" i="7"/>
  <c r="S15" i="7" s="1"/>
  <c r="AE47" i="7"/>
  <c r="S47" i="7" s="1"/>
  <c r="R47" i="7"/>
  <c r="AV37" i="7"/>
  <c r="AP37" i="7"/>
  <c r="AZ37" i="7" s="1"/>
  <c r="AM37" i="7"/>
  <c r="AP44" i="7"/>
  <c r="AZ44" i="7" s="1"/>
  <c r="AO44" i="7"/>
  <c r="AY44" i="7" s="1"/>
  <c r="AK42" i="7"/>
  <c r="AE20" i="7"/>
  <c r="S20" i="7" s="1"/>
  <c r="R20" i="7"/>
  <c r="AE117" i="7"/>
  <c r="S117" i="7" s="1"/>
  <c r="AD65" i="7"/>
  <c r="R65" i="7" s="1"/>
  <c r="O65" i="7"/>
  <c r="AD51" i="7"/>
  <c r="R51" i="7" s="1"/>
  <c r="O51" i="7"/>
  <c r="AE45" i="7"/>
  <c r="S45" i="7" s="1"/>
  <c r="R45" i="7"/>
  <c r="AO40" i="7"/>
  <c r="AY40" i="7" s="1"/>
  <c r="AE70" i="7"/>
  <c r="S70" i="7" s="1"/>
  <c r="R70" i="7"/>
  <c r="AE46" i="7"/>
  <c r="S46" i="7" s="1"/>
  <c r="AD10" i="7"/>
  <c r="O10" i="7"/>
  <c r="AD32" i="7"/>
  <c r="O32" i="7"/>
  <c r="AX86" i="7"/>
  <c r="AO46" i="7"/>
  <c r="AO52" i="7"/>
  <c r="AE113" i="7"/>
  <c r="S113" i="7" s="1"/>
  <c r="R113" i="7"/>
  <c r="AK119" i="7"/>
  <c r="AX119" i="7" s="1"/>
  <c r="AE104" i="7"/>
  <c r="S104" i="7" s="1"/>
  <c r="R104" i="7"/>
  <c r="AE101" i="7"/>
  <c r="S101" i="7" s="1"/>
  <c r="R101" i="7"/>
  <c r="AK95" i="7"/>
  <c r="AX95" i="7" s="1"/>
  <c r="AK62" i="7"/>
  <c r="AE112" i="7"/>
  <c r="S112" i="7" s="1"/>
  <c r="R112" i="7"/>
  <c r="AE16" i="7"/>
  <c r="S16" i="7" s="1"/>
  <c r="R16" i="7"/>
  <c r="R11" i="7"/>
  <c r="AE11" i="7"/>
  <c r="S11" i="7" s="1"/>
  <c r="AK39" i="7"/>
  <c r="AV39" i="7" s="1"/>
  <c r="AK53" i="7"/>
  <c r="AV53" i="7" s="1"/>
  <c r="AE26" i="7"/>
  <c r="S26" i="7" s="1"/>
  <c r="R26" i="7"/>
  <c r="AX91" i="7"/>
  <c r="AE24" i="7"/>
  <c r="S24" i="7" s="1"/>
  <c r="R24" i="7"/>
  <c r="AE105" i="7"/>
  <c r="S105" i="7" s="1"/>
  <c r="R105" i="7"/>
  <c r="AD138" i="7"/>
  <c r="O138" i="7"/>
  <c r="AE133" i="7"/>
  <c r="S133" i="7" s="1"/>
  <c r="R133" i="7"/>
  <c r="AE129" i="7"/>
  <c r="S129" i="7" s="1"/>
  <c r="R129" i="7"/>
  <c r="AE125" i="7"/>
  <c r="S125" i="7" s="1"/>
  <c r="R125" i="7"/>
  <c r="AK117" i="7"/>
  <c r="AE123" i="7"/>
  <c r="S123" i="7" s="1"/>
  <c r="R123" i="7"/>
  <c r="AE103" i="7"/>
  <c r="S103" i="7" s="1"/>
  <c r="R103" i="7"/>
  <c r="AE109" i="7"/>
  <c r="S109" i="7" s="1"/>
  <c r="R109" i="7"/>
  <c r="AE72" i="7"/>
  <c r="S72" i="7" s="1"/>
  <c r="R72" i="7"/>
  <c r="AD78" i="7"/>
  <c r="O78" i="7"/>
  <c r="AE71" i="7"/>
  <c r="S71" i="7" s="1"/>
  <c r="R71" i="7"/>
  <c r="AD97" i="7"/>
  <c r="O97" i="7"/>
  <c r="AE49" i="7"/>
  <c r="S49" i="7" s="1"/>
  <c r="R49" i="7"/>
  <c r="AD82" i="7"/>
  <c r="O82" i="7"/>
  <c r="AO80" i="7"/>
  <c r="AY80" i="7" s="1"/>
  <c r="AD18" i="7"/>
  <c r="N18" i="7"/>
  <c r="AD25" i="7"/>
  <c r="O25" i="7"/>
  <c r="AX84" i="7"/>
  <c r="AM118" i="7"/>
  <c r="AO86" i="7"/>
  <c r="R81" i="7"/>
  <c r="AE81" i="7"/>
  <c r="S81" i="7" s="1"/>
  <c r="AX80" i="7"/>
  <c r="AX52" i="7"/>
  <c r="AX19" i="7"/>
  <c r="AE19" i="7"/>
  <c r="S19" i="7" s="1"/>
  <c r="AW90" i="7"/>
  <c r="AW60" i="7"/>
  <c r="AU82" i="7"/>
  <c r="AW88" i="7"/>
  <c r="AP67" i="7"/>
  <c r="AZ67" i="7" s="1"/>
  <c r="AW92" i="7"/>
  <c r="AO75" i="7" l="1"/>
  <c r="AV66" i="7"/>
  <c r="R98" i="7"/>
  <c r="AY19" i="7"/>
  <c r="AV58" i="7"/>
  <c r="AX58" i="7"/>
  <c r="AE58" i="7"/>
  <c r="S58" i="7" s="1"/>
  <c r="AY79" i="7"/>
  <c r="R145" i="7"/>
  <c r="AK145" i="7" s="1"/>
  <c r="AX145" i="7" s="1"/>
  <c r="R137" i="7"/>
  <c r="AM58" i="7"/>
  <c r="AP107" i="7"/>
  <c r="AZ107" i="7" s="1"/>
  <c r="AO157" i="7"/>
  <c r="AP157" i="7" s="1"/>
  <c r="AZ157" i="7" s="1"/>
  <c r="AY140" i="7"/>
  <c r="AY139" i="7"/>
  <c r="AE157" i="7"/>
  <c r="S157" i="7" s="1"/>
  <c r="AX157" i="7"/>
  <c r="AM157" i="7"/>
  <c r="AY28" i="7"/>
  <c r="AY121" i="7"/>
  <c r="AY9" i="7"/>
  <c r="AY120" i="7"/>
  <c r="AY134" i="7"/>
  <c r="AP29" i="7"/>
  <c r="AZ29" i="7" s="1"/>
  <c r="AY91" i="7"/>
  <c r="AP9" i="7"/>
  <c r="AZ9" i="7" s="1"/>
  <c r="AY155" i="7"/>
  <c r="R141" i="7"/>
  <c r="AE141" i="7"/>
  <c r="S141" i="7" s="1"/>
  <c r="AP139" i="7"/>
  <c r="AZ139" i="7" s="1"/>
  <c r="AY130" i="7"/>
  <c r="AP120" i="7"/>
  <c r="AZ120" i="7" s="1"/>
  <c r="AP90" i="7"/>
  <c r="AZ90" i="7" s="1"/>
  <c r="AY152" i="7"/>
  <c r="AY87" i="7"/>
  <c r="AY69" i="7"/>
  <c r="AY142" i="7"/>
  <c r="AP118" i="7"/>
  <c r="AZ118" i="7" s="1"/>
  <c r="AY126" i="7"/>
  <c r="AK148" i="7"/>
  <c r="AX148" i="7" s="1"/>
  <c r="AK153" i="7"/>
  <c r="AX153" i="7" s="1"/>
  <c r="AK149" i="7"/>
  <c r="R82" i="7"/>
  <c r="AE82" i="7"/>
  <c r="S82" i="7" s="1"/>
  <c r="AS78" i="7"/>
  <c r="AW78" i="7"/>
  <c r="AK24" i="7"/>
  <c r="AX24" i="7" s="1"/>
  <c r="AW32" i="7"/>
  <c r="AS32" i="7"/>
  <c r="AK45" i="7"/>
  <c r="AX45" i="7" s="1"/>
  <c r="AK98" i="7"/>
  <c r="AP42" i="7"/>
  <c r="AZ42" i="7" s="1"/>
  <c r="AM42" i="7"/>
  <c r="AO42" i="7"/>
  <c r="AY42" i="7" s="1"/>
  <c r="AK115" i="7"/>
  <c r="AX115" i="7" s="1"/>
  <c r="AV114" i="7"/>
  <c r="AM114" i="7"/>
  <c r="AO114" i="7"/>
  <c r="AY114" i="7" s="1"/>
  <c r="AK156" i="7"/>
  <c r="AX156" i="7" s="1"/>
  <c r="AK99" i="7"/>
  <c r="AX99" i="7" s="1"/>
  <c r="AY116" i="7"/>
  <c r="AP116" i="7"/>
  <c r="AZ116" i="7" s="1"/>
  <c r="AK147" i="7"/>
  <c r="AX147" i="7" s="1"/>
  <c r="AK92" i="7"/>
  <c r="AX92" i="7" s="1"/>
  <c r="AK89" i="7"/>
  <c r="AX89" i="7" s="1"/>
  <c r="AV124" i="7"/>
  <c r="AM124" i="7"/>
  <c r="AO124" i="7"/>
  <c r="AY124" i="7" s="1"/>
  <c r="AK49" i="7"/>
  <c r="AX49" i="7" s="1"/>
  <c r="R78" i="7"/>
  <c r="AE78" i="7"/>
  <c r="S78" i="7" s="1"/>
  <c r="AK123" i="7"/>
  <c r="AX123" i="7" s="1"/>
  <c r="AK133" i="7"/>
  <c r="AX133" i="7" s="1"/>
  <c r="AK112" i="7"/>
  <c r="AX112" i="7" s="1"/>
  <c r="AK104" i="7"/>
  <c r="AX104" i="7" s="1"/>
  <c r="AK113" i="7"/>
  <c r="AX113" i="7" s="1"/>
  <c r="AE32" i="7"/>
  <c r="S32" i="7" s="1"/>
  <c r="R32" i="7"/>
  <c r="AK70" i="7"/>
  <c r="AX70" i="7" s="1"/>
  <c r="AK65" i="7"/>
  <c r="AE94" i="7"/>
  <c r="S94" i="7" s="1"/>
  <c r="R94" i="7"/>
  <c r="AK154" i="7"/>
  <c r="AS68" i="7"/>
  <c r="AW68" i="7"/>
  <c r="AM33" i="7"/>
  <c r="AP33" i="7"/>
  <c r="AZ33" i="7" s="1"/>
  <c r="AV33" i="7"/>
  <c r="AO33" i="7"/>
  <c r="AY33" i="7" s="1"/>
  <c r="AV85" i="7"/>
  <c r="AO85" i="7"/>
  <c r="AY85" i="7" s="1"/>
  <c r="AM85" i="7"/>
  <c r="AK150" i="7"/>
  <c r="AP121" i="7"/>
  <c r="AZ121" i="7" s="1"/>
  <c r="AY86" i="7"/>
  <c r="AP86" i="7"/>
  <c r="AZ86" i="7" s="1"/>
  <c r="AW25" i="7"/>
  <c r="AS25" i="7"/>
  <c r="AK71" i="7"/>
  <c r="AK72" i="7"/>
  <c r="AE138" i="7"/>
  <c r="S138" i="7" s="1"/>
  <c r="R138" i="7"/>
  <c r="AK105" i="7"/>
  <c r="AV105" i="7" s="1"/>
  <c r="AP53" i="7"/>
  <c r="AZ53" i="7" s="1"/>
  <c r="AO53" i="7"/>
  <c r="AY53" i="7" s="1"/>
  <c r="AX53" i="7"/>
  <c r="AM53" i="7"/>
  <c r="AK11" i="7"/>
  <c r="AW10" i="7"/>
  <c r="AS10" i="7"/>
  <c r="AS51" i="7"/>
  <c r="AW51" i="7"/>
  <c r="AX42" i="7"/>
  <c r="AK47" i="7"/>
  <c r="AX47" i="7" s="1"/>
  <c r="AV144" i="7"/>
  <c r="AO144" i="7"/>
  <c r="AM144" i="7"/>
  <c r="AK12" i="7"/>
  <c r="AX12" i="7" s="1"/>
  <c r="AW54" i="7"/>
  <c r="AS54" i="7"/>
  <c r="AS41" i="7"/>
  <c r="AW41" i="7"/>
  <c r="R96" i="7"/>
  <c r="AE96" i="7"/>
  <c r="S96" i="7" s="1"/>
  <c r="AE110" i="7"/>
  <c r="S110" i="7" s="1"/>
  <c r="R110" i="7"/>
  <c r="AV57" i="7"/>
  <c r="AP57" i="7"/>
  <c r="AZ57" i="7" s="1"/>
  <c r="AM57" i="7"/>
  <c r="AO57" i="7"/>
  <c r="AY57" i="7" s="1"/>
  <c r="AK64" i="7"/>
  <c r="AK68" i="7"/>
  <c r="AX68" i="7" s="1"/>
  <c r="AK22" i="7"/>
  <c r="AX22" i="7" s="1"/>
  <c r="AS13" i="7"/>
  <c r="AW13" i="7"/>
  <c r="AY58" i="7"/>
  <c r="AP58" i="7"/>
  <c r="AZ58" i="7" s="1"/>
  <c r="AK111" i="7"/>
  <c r="AX111" i="7" s="1"/>
  <c r="AV59" i="7"/>
  <c r="AO59" i="7"/>
  <c r="AY59" i="7" s="1"/>
  <c r="AM59" i="7"/>
  <c r="AP59" i="7"/>
  <c r="AZ59" i="7" s="1"/>
  <c r="AK146" i="7"/>
  <c r="AX146" i="7" s="1"/>
  <c r="AW106" i="7"/>
  <c r="AS106" i="7"/>
  <c r="AK132" i="7"/>
  <c r="AX132" i="7" s="1"/>
  <c r="AS97" i="7"/>
  <c r="AW97" i="7"/>
  <c r="AM117" i="7"/>
  <c r="AO117" i="7"/>
  <c r="AY117" i="7" s="1"/>
  <c r="AX117" i="7"/>
  <c r="AP62" i="7"/>
  <c r="AZ62" i="7" s="1"/>
  <c r="AX62" i="7"/>
  <c r="AM62" i="7"/>
  <c r="AS65" i="7"/>
  <c r="AW65" i="7"/>
  <c r="AK20" i="7"/>
  <c r="AX20" i="7" s="1"/>
  <c r="AS61" i="7"/>
  <c r="AW61" i="7"/>
  <c r="AK48" i="7"/>
  <c r="AX48" i="7" s="1"/>
  <c r="AE21" i="7"/>
  <c r="S21" i="7" s="1"/>
  <c r="R21" i="7"/>
  <c r="AK131" i="7"/>
  <c r="AX131" i="7" s="1"/>
  <c r="AW35" i="7"/>
  <c r="AS35" i="7"/>
  <c r="AK14" i="7"/>
  <c r="AX14" i="7" s="1"/>
  <c r="AW17" i="7"/>
  <c r="AS17" i="7"/>
  <c r="AV151" i="7"/>
  <c r="AM151" i="7"/>
  <c r="AO151" i="7"/>
  <c r="AK36" i="7"/>
  <c r="AV36" i="7" s="1"/>
  <c r="AW94" i="7"/>
  <c r="AE18" i="7"/>
  <c r="S18" i="7" s="1"/>
  <c r="R18" i="7"/>
  <c r="R97" i="7"/>
  <c r="AE97" i="7"/>
  <c r="S97" i="7" s="1"/>
  <c r="AK109" i="7"/>
  <c r="AK125" i="7"/>
  <c r="AX125" i="7" s="1"/>
  <c r="AW138" i="7"/>
  <c r="AS138" i="7"/>
  <c r="AV95" i="7"/>
  <c r="AM95" i="7"/>
  <c r="AO95" i="7"/>
  <c r="AY95" i="7" s="1"/>
  <c r="AY46" i="7"/>
  <c r="AK15" i="7"/>
  <c r="AX15" i="7" s="1"/>
  <c r="AE61" i="7"/>
  <c r="S61" i="7" s="1"/>
  <c r="R61" i="7"/>
  <c r="AS110" i="7"/>
  <c r="AW110" i="7"/>
  <c r="AK76" i="7"/>
  <c r="AX76" i="7" s="1"/>
  <c r="AK35" i="7"/>
  <c r="AX35" i="7" s="1"/>
  <c r="AV128" i="7"/>
  <c r="AO128" i="7"/>
  <c r="AY128" i="7" s="1"/>
  <c r="AM128" i="7"/>
  <c r="AK108" i="7"/>
  <c r="AE17" i="7"/>
  <c r="S17" i="7" s="1"/>
  <c r="R17" i="7"/>
  <c r="AK127" i="7"/>
  <c r="AK122" i="7"/>
  <c r="AX122" i="7" s="1"/>
  <c r="AK31" i="7"/>
  <c r="AK81" i="7"/>
  <c r="AX81" i="7" s="1"/>
  <c r="AE25" i="7"/>
  <c r="S25" i="7" s="1"/>
  <c r="R25" i="7"/>
  <c r="AW82" i="7"/>
  <c r="AS82" i="7"/>
  <c r="AK103" i="7"/>
  <c r="AV117" i="7"/>
  <c r="AK129" i="7"/>
  <c r="AX129" i="7" s="1"/>
  <c r="AK137" i="7"/>
  <c r="AV137" i="7" s="1"/>
  <c r="AK26" i="7"/>
  <c r="AP39" i="7"/>
  <c r="AZ39" i="7" s="1"/>
  <c r="AX39" i="7"/>
  <c r="AO39" i="7"/>
  <c r="AY39" i="7" s="1"/>
  <c r="AM39" i="7"/>
  <c r="AK16" i="7"/>
  <c r="AX16" i="7" s="1"/>
  <c r="AV62" i="7"/>
  <c r="AK101" i="7"/>
  <c r="AX101" i="7" s="1"/>
  <c r="AV119" i="7"/>
  <c r="AO119" i="7"/>
  <c r="AY119" i="7" s="1"/>
  <c r="AM119" i="7"/>
  <c r="AY52" i="7"/>
  <c r="AP52" i="7"/>
  <c r="AZ52" i="7" s="1"/>
  <c r="R10" i="7"/>
  <c r="AE10" i="7"/>
  <c r="S10" i="7" s="1"/>
  <c r="AK51" i="7"/>
  <c r="AV42" i="7"/>
  <c r="AO62" i="7"/>
  <c r="AY62" i="7" s="1"/>
  <c r="AK54" i="7"/>
  <c r="AK41" i="7"/>
  <c r="AX41" i="7" s="1"/>
  <c r="AV50" i="7"/>
  <c r="AP50" i="7"/>
  <c r="AZ50" i="7" s="1"/>
  <c r="AO50" i="7"/>
  <c r="AY50" i="7" s="1"/>
  <c r="AM50" i="7"/>
  <c r="AS21" i="7"/>
  <c r="AW21" i="7"/>
  <c r="AS96" i="7"/>
  <c r="AW96" i="7"/>
  <c r="AX114" i="7"/>
  <c r="AY102" i="7"/>
  <c r="AK30" i="7"/>
  <c r="AX30" i="7" s="1"/>
  <c r="AK88" i="7"/>
  <c r="AE13" i="7"/>
  <c r="S13" i="7" s="1"/>
  <c r="R13" i="7"/>
  <c r="AK93" i="7"/>
  <c r="AV93" i="7" s="1"/>
  <c r="AK136" i="7"/>
  <c r="AX136" i="7" s="1"/>
  <c r="AK23" i="7"/>
  <c r="AX23" i="7" s="1"/>
  <c r="AK55" i="7"/>
  <c r="AX55" i="7" s="1"/>
  <c r="AK100" i="7"/>
  <c r="AX100" i="7" s="1"/>
  <c r="AX151" i="7"/>
  <c r="AK73" i="7"/>
  <c r="AX73" i="7" s="1"/>
  <c r="AY135" i="7"/>
  <c r="AK27" i="7"/>
  <c r="AE106" i="7"/>
  <c r="S106" i="7" s="1"/>
  <c r="R106" i="7"/>
  <c r="AX124" i="7"/>
  <c r="AY75" i="7" l="1"/>
  <c r="AP75" i="7"/>
  <c r="AZ75" i="7" s="1"/>
  <c r="AY157" i="7"/>
  <c r="AK141" i="7"/>
  <c r="AX141" i="7" s="1"/>
  <c r="AX93" i="7"/>
  <c r="AP117" i="7"/>
  <c r="AZ117" i="7" s="1"/>
  <c r="AP85" i="7"/>
  <c r="AZ85" i="7" s="1"/>
  <c r="AV113" i="7"/>
  <c r="AV101" i="7"/>
  <c r="AX36" i="7"/>
  <c r="AP95" i="7"/>
  <c r="AZ95" i="7" s="1"/>
  <c r="AV81" i="7"/>
  <c r="AX105" i="7"/>
  <c r="AV148" i="7"/>
  <c r="AO148" i="7"/>
  <c r="AY148" i="7" s="1"/>
  <c r="AM148" i="7"/>
  <c r="AV149" i="7"/>
  <c r="AO149" i="7"/>
  <c r="AY149" i="7" s="1"/>
  <c r="AM149" i="7"/>
  <c r="AX137" i="7"/>
  <c r="AX149" i="7"/>
  <c r="AV153" i="7"/>
  <c r="AO153" i="7"/>
  <c r="AY153" i="7" s="1"/>
  <c r="AM153" i="7"/>
  <c r="AK106" i="7"/>
  <c r="AX106" i="7" s="1"/>
  <c r="AV27" i="7"/>
  <c r="AM27" i="7"/>
  <c r="AO27" i="7"/>
  <c r="AY27" i="7" s="1"/>
  <c r="AV88" i="7"/>
  <c r="AM88" i="7"/>
  <c r="AO88" i="7"/>
  <c r="AY88" i="7" s="1"/>
  <c r="AV26" i="7"/>
  <c r="AO26" i="7"/>
  <c r="AY26" i="7" s="1"/>
  <c r="AM26" i="7"/>
  <c r="AV103" i="7"/>
  <c r="AM103" i="7"/>
  <c r="AO103" i="7"/>
  <c r="AY103" i="7" s="1"/>
  <c r="AM31" i="7"/>
  <c r="AO31" i="7"/>
  <c r="AY31" i="7" s="1"/>
  <c r="AV127" i="7"/>
  <c r="AO127" i="7"/>
  <c r="AY127" i="7" s="1"/>
  <c r="AM127" i="7"/>
  <c r="AV108" i="7"/>
  <c r="AO108" i="7"/>
  <c r="AY108" i="7" s="1"/>
  <c r="AM108" i="7"/>
  <c r="AM109" i="7"/>
  <c r="AO109" i="7"/>
  <c r="AY109" i="7" s="1"/>
  <c r="AK21" i="7"/>
  <c r="AX21" i="7" s="1"/>
  <c r="AM64" i="7"/>
  <c r="AO64" i="7"/>
  <c r="AY64" i="7" s="1"/>
  <c r="AK96" i="7"/>
  <c r="AX96" i="7" s="1"/>
  <c r="AY144" i="7"/>
  <c r="AP144" i="7"/>
  <c r="AZ144" i="7" s="1"/>
  <c r="AO11" i="7"/>
  <c r="AY11" i="7" s="1"/>
  <c r="AM11" i="7"/>
  <c r="AV98" i="7"/>
  <c r="AO98" i="7"/>
  <c r="AY98" i="7" s="1"/>
  <c r="AM98" i="7"/>
  <c r="AM55" i="7"/>
  <c r="AO55" i="7"/>
  <c r="AY55" i="7" s="1"/>
  <c r="AV35" i="7"/>
  <c r="AP35" i="7"/>
  <c r="AZ35" i="7" s="1"/>
  <c r="AM35" i="7"/>
  <c r="AO35" i="7"/>
  <c r="AY35" i="7" s="1"/>
  <c r="AV125" i="7"/>
  <c r="AM125" i="7"/>
  <c r="AO125" i="7"/>
  <c r="AY125" i="7" s="1"/>
  <c r="AV111" i="7"/>
  <c r="AO111" i="7"/>
  <c r="AY111" i="7" s="1"/>
  <c r="AM111" i="7"/>
  <c r="AV68" i="7"/>
  <c r="AO68" i="7"/>
  <c r="AY68" i="7" s="1"/>
  <c r="AM68" i="7"/>
  <c r="AP68" i="7"/>
  <c r="AZ68" i="7" s="1"/>
  <c r="AK110" i="7"/>
  <c r="AX110" i="7" s="1"/>
  <c r="AK94" i="7"/>
  <c r="AX94" i="7" s="1"/>
  <c r="AV104" i="7"/>
  <c r="AM104" i="7"/>
  <c r="AO104" i="7"/>
  <c r="AY104" i="7" s="1"/>
  <c r="AK78" i="7"/>
  <c r="AX78" i="7" s="1"/>
  <c r="AV89" i="7"/>
  <c r="AO89" i="7"/>
  <c r="AY89" i="7" s="1"/>
  <c r="AM89" i="7"/>
  <c r="AV92" i="7"/>
  <c r="AM92" i="7"/>
  <c r="AO92" i="7"/>
  <c r="AY92" i="7" s="1"/>
  <c r="AV156" i="7"/>
  <c r="AM156" i="7"/>
  <c r="AO156" i="7"/>
  <c r="AY156" i="7" s="1"/>
  <c r="AV100" i="7"/>
  <c r="AO100" i="7"/>
  <c r="AY100" i="7" s="1"/>
  <c r="AM100" i="7"/>
  <c r="AV16" i="7"/>
  <c r="AP16" i="7"/>
  <c r="AZ16" i="7" s="1"/>
  <c r="AM16" i="7"/>
  <c r="AO16" i="7"/>
  <c r="AY16" i="7" s="1"/>
  <c r="AX31" i="7"/>
  <c r="AV122" i="7"/>
  <c r="AO122" i="7"/>
  <c r="AY122" i="7" s="1"/>
  <c r="AM122" i="7"/>
  <c r="AK61" i="7"/>
  <c r="AX61" i="7" s="1"/>
  <c r="AX109" i="7"/>
  <c r="AK97" i="7"/>
  <c r="AX97" i="7" s="1"/>
  <c r="AV64" i="7"/>
  <c r="AV12" i="7"/>
  <c r="AO12" i="7"/>
  <c r="AY12" i="7" s="1"/>
  <c r="AM12" i="7"/>
  <c r="AX11" i="7"/>
  <c r="AV72" i="7"/>
  <c r="AP72" i="7"/>
  <c r="AZ72" i="7" s="1"/>
  <c r="AM72" i="7"/>
  <c r="AO72" i="7"/>
  <c r="AY72" i="7" s="1"/>
  <c r="AV70" i="7"/>
  <c r="AO70" i="7"/>
  <c r="AY70" i="7" s="1"/>
  <c r="AP70" i="7"/>
  <c r="AZ70" i="7" s="1"/>
  <c r="AM70" i="7"/>
  <c r="AV45" i="7"/>
  <c r="AP45" i="7"/>
  <c r="AZ45" i="7" s="1"/>
  <c r="AM45" i="7"/>
  <c r="AO45" i="7"/>
  <c r="AY45" i="7" s="1"/>
  <c r="AV24" i="7"/>
  <c r="AM24" i="7"/>
  <c r="AO24" i="7"/>
  <c r="AY24" i="7" s="1"/>
  <c r="AK82" i="7"/>
  <c r="AX82" i="7" s="1"/>
  <c r="AV54" i="7"/>
  <c r="AP54" i="7"/>
  <c r="AZ54" i="7" s="1"/>
  <c r="AM54" i="7"/>
  <c r="AO54" i="7"/>
  <c r="AY54" i="7" s="1"/>
  <c r="AV51" i="7"/>
  <c r="AP51" i="7"/>
  <c r="AZ51" i="7" s="1"/>
  <c r="AO51" i="7"/>
  <c r="AY51" i="7" s="1"/>
  <c r="AM51" i="7"/>
  <c r="AP47" i="7"/>
  <c r="AZ47" i="7" s="1"/>
  <c r="AM47" i="7"/>
  <c r="AO47" i="7"/>
  <c r="AY47" i="7" s="1"/>
  <c r="AK138" i="7"/>
  <c r="AV138" i="7" s="1"/>
  <c r="AV71" i="7"/>
  <c r="AP71" i="7"/>
  <c r="AZ71" i="7" s="1"/>
  <c r="AM71" i="7"/>
  <c r="AO71" i="7"/>
  <c r="AY71" i="7" s="1"/>
  <c r="AV150" i="7"/>
  <c r="AM150" i="7"/>
  <c r="AO150" i="7"/>
  <c r="AY150" i="7" s="1"/>
  <c r="AV154" i="7"/>
  <c r="AM154" i="7"/>
  <c r="AO154" i="7"/>
  <c r="AY154" i="7" s="1"/>
  <c r="AV65" i="7"/>
  <c r="AM65" i="7"/>
  <c r="AP65" i="7"/>
  <c r="AZ65" i="7" s="1"/>
  <c r="AO65" i="7"/>
  <c r="AY65" i="7" s="1"/>
  <c r="AV136" i="7"/>
  <c r="AM136" i="7"/>
  <c r="AO136" i="7"/>
  <c r="AY136" i="7" s="1"/>
  <c r="AK13" i="7"/>
  <c r="AX13" i="7" s="1"/>
  <c r="AV129" i="7"/>
  <c r="AM129" i="7"/>
  <c r="AO129" i="7"/>
  <c r="AY129" i="7" s="1"/>
  <c r="AK17" i="7"/>
  <c r="AX17" i="7" s="1"/>
  <c r="AV15" i="7"/>
  <c r="AM15" i="7"/>
  <c r="AO15" i="7"/>
  <c r="AY15" i="7" s="1"/>
  <c r="AY151" i="7"/>
  <c r="AP151" i="7"/>
  <c r="AZ151" i="7" s="1"/>
  <c r="AX71" i="7"/>
  <c r="AV133" i="7"/>
  <c r="AO133" i="7"/>
  <c r="AY133" i="7" s="1"/>
  <c r="AM133" i="7"/>
  <c r="AP124" i="7"/>
  <c r="AZ124" i="7" s="1"/>
  <c r="AV30" i="7"/>
  <c r="AO30" i="7"/>
  <c r="AY30" i="7" s="1"/>
  <c r="AM30" i="7"/>
  <c r="AV41" i="7"/>
  <c r="AO41" i="7"/>
  <c r="AY41" i="7" s="1"/>
  <c r="AP41" i="7"/>
  <c r="AZ41" i="7" s="1"/>
  <c r="AM41" i="7"/>
  <c r="AK10" i="7"/>
  <c r="AX10" i="7" s="1"/>
  <c r="AX27" i="7"/>
  <c r="AV73" i="7"/>
  <c r="AM73" i="7"/>
  <c r="AO73" i="7"/>
  <c r="AY73" i="7" s="1"/>
  <c r="AP73" i="7"/>
  <c r="AZ73" i="7" s="1"/>
  <c r="AV55" i="7"/>
  <c r="AV23" i="7"/>
  <c r="AO23" i="7"/>
  <c r="AY23" i="7" s="1"/>
  <c r="AM23" i="7"/>
  <c r="AM93" i="7"/>
  <c r="AO93" i="7"/>
  <c r="AY93" i="7" s="1"/>
  <c r="AX88" i="7"/>
  <c r="AX54" i="7"/>
  <c r="AX51" i="7"/>
  <c r="AP119" i="7"/>
  <c r="AZ119" i="7" s="1"/>
  <c r="AO101" i="7"/>
  <c r="AY101" i="7" s="1"/>
  <c r="AM101" i="7"/>
  <c r="AX26" i="7"/>
  <c r="AM137" i="7"/>
  <c r="AO137" i="7"/>
  <c r="AY137" i="7" s="1"/>
  <c r="AX103" i="7"/>
  <c r="AK25" i="7"/>
  <c r="AX25" i="7" s="1"/>
  <c r="AO81" i="7"/>
  <c r="AY81" i="7" s="1"/>
  <c r="AM81" i="7"/>
  <c r="AV31" i="7"/>
  <c r="AX127" i="7"/>
  <c r="AX108" i="7"/>
  <c r="AV76" i="7"/>
  <c r="AM76" i="7"/>
  <c r="AO76" i="7"/>
  <c r="AY76" i="7" s="1"/>
  <c r="AV109" i="7"/>
  <c r="AK18" i="7"/>
  <c r="AX18" i="7" s="1"/>
  <c r="AP36" i="7"/>
  <c r="AZ36" i="7" s="1"/>
  <c r="AO36" i="7"/>
  <c r="AY36" i="7" s="1"/>
  <c r="AM36" i="7"/>
  <c r="AV14" i="7"/>
  <c r="AO14" i="7"/>
  <c r="AY14" i="7" s="1"/>
  <c r="AM14" i="7"/>
  <c r="AV131" i="7"/>
  <c r="AO131" i="7"/>
  <c r="AY131" i="7" s="1"/>
  <c r="AM131" i="7"/>
  <c r="AV48" i="7"/>
  <c r="AM48" i="7"/>
  <c r="AO48" i="7"/>
  <c r="AY48" i="7" s="1"/>
  <c r="AP48" i="7"/>
  <c r="AZ48" i="7" s="1"/>
  <c r="AV20" i="7"/>
  <c r="AO20" i="7"/>
  <c r="AY20" i="7" s="1"/>
  <c r="AM20" i="7"/>
  <c r="AV132" i="7"/>
  <c r="AM132" i="7"/>
  <c r="AO132" i="7"/>
  <c r="AY132" i="7" s="1"/>
  <c r="AV146" i="7"/>
  <c r="AM146" i="7"/>
  <c r="AO146" i="7"/>
  <c r="AY146" i="7" s="1"/>
  <c r="AV22" i="7"/>
  <c r="AM22" i="7"/>
  <c r="AO22" i="7"/>
  <c r="AY22" i="7" s="1"/>
  <c r="AX64" i="7"/>
  <c r="AV47" i="7"/>
  <c r="AV11" i="7"/>
  <c r="AM105" i="7"/>
  <c r="AO105" i="7"/>
  <c r="AY105" i="7" s="1"/>
  <c r="AX72" i="7"/>
  <c r="AX150" i="7"/>
  <c r="AX154" i="7"/>
  <c r="AX65" i="7"/>
  <c r="AK32" i="7"/>
  <c r="AX32" i="7" s="1"/>
  <c r="AO113" i="7"/>
  <c r="AY113" i="7" s="1"/>
  <c r="AM113" i="7"/>
  <c r="AV112" i="7"/>
  <c r="AO112" i="7"/>
  <c r="AY112" i="7" s="1"/>
  <c r="AM112" i="7"/>
  <c r="AV123" i="7"/>
  <c r="AO123" i="7"/>
  <c r="AY123" i="7" s="1"/>
  <c r="AM123" i="7"/>
  <c r="AV49" i="7"/>
  <c r="AO49" i="7"/>
  <c r="AY49" i="7" s="1"/>
  <c r="AP49" i="7"/>
  <c r="AZ49" i="7" s="1"/>
  <c r="AM49" i="7"/>
  <c r="AV145" i="7"/>
  <c r="AO145" i="7"/>
  <c r="AY145" i="7" s="1"/>
  <c r="AM145" i="7"/>
  <c r="AV147" i="7"/>
  <c r="AM147" i="7"/>
  <c r="AO147" i="7"/>
  <c r="AY147" i="7" s="1"/>
  <c r="AV99" i="7"/>
  <c r="AO99" i="7"/>
  <c r="AY99" i="7" s="1"/>
  <c r="AM99" i="7"/>
  <c r="AP114" i="7"/>
  <c r="AZ114" i="7" s="1"/>
  <c r="AV115" i="7"/>
  <c r="AM115" i="7"/>
  <c r="AO115" i="7"/>
  <c r="AY115" i="7" s="1"/>
  <c r="AX98" i="7"/>
  <c r="AP128" i="7"/>
  <c r="AZ128" i="7" s="1"/>
  <c r="AP20" i="7" l="1"/>
  <c r="AZ20" i="7" s="1"/>
  <c r="AP14" i="7"/>
  <c r="AZ14" i="7" s="1"/>
  <c r="AP15" i="7"/>
  <c r="AZ15" i="7" s="1"/>
  <c r="AP12" i="7"/>
  <c r="AZ12" i="7" s="1"/>
  <c r="AP23" i="7"/>
  <c r="AZ23" i="7" s="1"/>
  <c r="AP22" i="7"/>
  <c r="AZ22" i="7" s="1"/>
  <c r="AP24" i="7"/>
  <c r="AZ24" i="7" s="1"/>
  <c r="AP26" i="7"/>
  <c r="AZ26" i="7" s="1"/>
  <c r="AP101" i="7"/>
  <c r="AZ101" i="7" s="1"/>
  <c r="AV96" i="7"/>
  <c r="AP55" i="7"/>
  <c r="AZ55" i="7" s="1"/>
  <c r="AV141" i="7"/>
  <c r="AO141" i="7"/>
  <c r="AY141" i="7" s="1"/>
  <c r="AM141" i="7"/>
  <c r="AP99" i="7"/>
  <c r="AZ99" i="7" s="1"/>
  <c r="AP127" i="7"/>
  <c r="AZ127" i="7" s="1"/>
  <c r="AP27" i="7"/>
  <c r="AZ27" i="7" s="1"/>
  <c r="AP76" i="7"/>
  <c r="AZ76" i="7" s="1"/>
  <c r="AX138" i="7"/>
  <c r="AP149" i="7"/>
  <c r="AZ149" i="7" s="1"/>
  <c r="AP148" i="7"/>
  <c r="AZ148" i="7" s="1"/>
  <c r="AP100" i="7"/>
  <c r="AZ100" i="7" s="1"/>
  <c r="AP122" i="7"/>
  <c r="AZ122" i="7" s="1"/>
  <c r="AP156" i="7"/>
  <c r="AZ156" i="7" s="1"/>
  <c r="AP104" i="7"/>
  <c r="AZ104" i="7" s="1"/>
  <c r="AP111" i="7"/>
  <c r="AZ111" i="7" s="1"/>
  <c r="AP109" i="7"/>
  <c r="AZ109" i="7" s="1"/>
  <c r="AP103" i="7"/>
  <c r="AZ103" i="7" s="1"/>
  <c r="AP131" i="7"/>
  <c r="AZ131" i="7" s="1"/>
  <c r="AP146" i="7"/>
  <c r="AZ146" i="7" s="1"/>
  <c r="AP147" i="7"/>
  <c r="AZ147" i="7" s="1"/>
  <c r="AP133" i="7"/>
  <c r="AZ133" i="7" s="1"/>
  <c r="AP129" i="7"/>
  <c r="AZ129" i="7" s="1"/>
  <c r="AP153" i="7"/>
  <c r="AZ153" i="7" s="1"/>
  <c r="AP137" i="7"/>
  <c r="AZ137" i="7" s="1"/>
  <c r="AP136" i="7"/>
  <c r="AZ136" i="7" s="1"/>
  <c r="AV17" i="7"/>
  <c r="AO17" i="7"/>
  <c r="AY17" i="7" s="1"/>
  <c r="AM17" i="7"/>
  <c r="AO97" i="7"/>
  <c r="AY97" i="7" s="1"/>
  <c r="AM97" i="7"/>
  <c r="AP115" i="7"/>
  <c r="AZ115" i="7" s="1"/>
  <c r="AP145" i="7"/>
  <c r="AZ145" i="7" s="1"/>
  <c r="AP123" i="7"/>
  <c r="AZ123" i="7" s="1"/>
  <c r="AP112" i="7"/>
  <c r="AZ112" i="7" s="1"/>
  <c r="AP113" i="7"/>
  <c r="AZ113" i="7" s="1"/>
  <c r="AV32" i="7"/>
  <c r="AO32" i="7"/>
  <c r="AY32" i="7" s="1"/>
  <c r="AM32" i="7"/>
  <c r="AP132" i="7"/>
  <c r="AZ132" i="7" s="1"/>
  <c r="AP81" i="7"/>
  <c r="AZ81" i="7" s="1"/>
  <c r="AV25" i="7"/>
  <c r="AM25" i="7"/>
  <c r="AO25" i="7"/>
  <c r="AY25" i="7" s="1"/>
  <c r="AP30" i="7"/>
  <c r="AZ30" i="7" s="1"/>
  <c r="AP150" i="7"/>
  <c r="AZ150" i="7" s="1"/>
  <c r="AO138" i="7"/>
  <c r="AY138" i="7" s="1"/>
  <c r="AM138" i="7"/>
  <c r="AP89" i="7"/>
  <c r="AZ89" i="7" s="1"/>
  <c r="AP125" i="7"/>
  <c r="AZ125" i="7" s="1"/>
  <c r="AM96" i="7"/>
  <c r="AO96" i="7"/>
  <c r="AY96" i="7" s="1"/>
  <c r="AV18" i="7"/>
  <c r="AO18" i="7"/>
  <c r="AY18" i="7" s="1"/>
  <c r="AM18" i="7"/>
  <c r="AV10" i="7"/>
  <c r="AM10" i="7"/>
  <c r="AO10" i="7"/>
  <c r="AY10" i="7" s="1"/>
  <c r="AP154" i="7"/>
  <c r="AZ154" i="7" s="1"/>
  <c r="AV94" i="7"/>
  <c r="AM94" i="7"/>
  <c r="AO94" i="7"/>
  <c r="AY94" i="7" s="1"/>
  <c r="AP108" i="7"/>
  <c r="AZ108" i="7" s="1"/>
  <c r="AP105" i="7"/>
  <c r="AZ105" i="7" s="1"/>
  <c r="AP93" i="7"/>
  <c r="AZ93" i="7" s="1"/>
  <c r="AV13" i="7"/>
  <c r="AO13" i="7"/>
  <c r="AY13" i="7" s="1"/>
  <c r="AM13" i="7"/>
  <c r="AV82" i="7"/>
  <c r="AM82" i="7"/>
  <c r="AO82" i="7"/>
  <c r="AY82" i="7" s="1"/>
  <c r="AV97" i="7"/>
  <c r="AV61" i="7"/>
  <c r="AO61" i="7"/>
  <c r="AY61" i="7" s="1"/>
  <c r="AM61" i="7"/>
  <c r="AP92" i="7"/>
  <c r="AZ92" i="7" s="1"/>
  <c r="AV78" i="7"/>
  <c r="AM78" i="7"/>
  <c r="AO78" i="7"/>
  <c r="AY78" i="7" s="1"/>
  <c r="AV110" i="7"/>
  <c r="AO110" i="7"/>
  <c r="AY110" i="7" s="1"/>
  <c r="AM110" i="7"/>
  <c r="AP98" i="7"/>
  <c r="AZ98" i="7" s="1"/>
  <c r="AP11" i="7"/>
  <c r="AZ11" i="7" s="1"/>
  <c r="AP64" i="7"/>
  <c r="AZ64" i="7" s="1"/>
  <c r="AV21" i="7"/>
  <c r="AO21" i="7"/>
  <c r="AY21" i="7" s="1"/>
  <c r="AM21" i="7"/>
  <c r="AP31" i="7"/>
  <c r="AZ31" i="7" s="1"/>
  <c r="AP88" i="7"/>
  <c r="AZ88" i="7" s="1"/>
  <c r="AV106" i="7"/>
  <c r="AO106" i="7"/>
  <c r="AY106" i="7" s="1"/>
  <c r="AM106" i="7"/>
  <c r="AP21" i="7" l="1"/>
  <c r="AZ21" i="7" s="1"/>
  <c r="AP18" i="7"/>
  <c r="AZ18" i="7" s="1"/>
  <c r="AP13" i="7"/>
  <c r="AZ13" i="7" s="1"/>
  <c r="AP17" i="7"/>
  <c r="AZ17" i="7" s="1"/>
  <c r="AP25" i="7"/>
  <c r="AZ25" i="7" s="1"/>
  <c r="AP141" i="7"/>
  <c r="AZ141" i="7" s="1"/>
  <c r="AP10" i="7"/>
  <c r="AZ10" i="7" s="1"/>
  <c r="AP96" i="7"/>
  <c r="AZ96" i="7" s="1"/>
  <c r="AP61" i="7"/>
  <c r="AZ61" i="7" s="1"/>
  <c r="AP78" i="7"/>
  <c r="AZ78" i="7" s="1"/>
  <c r="AP106" i="7"/>
  <c r="AZ106" i="7" s="1"/>
  <c r="AP138" i="7"/>
  <c r="AZ138" i="7" s="1"/>
  <c r="AP97" i="7"/>
  <c r="AZ97" i="7" s="1"/>
  <c r="AP82" i="7"/>
  <c r="AZ82" i="7" s="1"/>
  <c r="AP32" i="7"/>
  <c r="AZ32" i="7" s="1"/>
  <c r="AP110" i="7"/>
  <c r="AZ110" i="7" s="1"/>
  <c r="AP94" i="7"/>
  <c r="AZ94" i="7" s="1"/>
</calcChain>
</file>

<file path=xl/sharedStrings.xml><?xml version="1.0" encoding="utf-8"?>
<sst xmlns="http://schemas.openxmlformats.org/spreadsheetml/2006/main" count="1195" uniqueCount="96">
  <si>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</si>
  <si>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</si>
  <si>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</si>
  <si>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</si>
  <si>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</si>
  <si>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</si>
  <si>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</si>
  <si>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</si>
  <si>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</si>
  <si>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</si>
  <si>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</si>
  <si>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</si>
  <si>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</si>
  <si>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</si>
  <si>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</si>
  <si>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</si>
  <si>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</si>
  <si>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</si>
  <si>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</si>
  <si>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</si>
  <si>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</si>
  <si>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</si>
  <si>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</si>
  <si>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</si>
  <si>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</si>
  <si>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</si>
  <si>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</si>
  <si>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</si>
  <si>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</si>
  <si>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</si>
  <si>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</si>
  <si>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</si>
  <si>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</si>
  <si>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</si>
  <si>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</si>
  <si>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</si>
  <si>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</si>
  <si>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</si>
  <si>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</si>
  <si>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</si>
  <si>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</si>
  <si>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</si>
  <si>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Elecda SIC</t>
  </si>
  <si>
    <t>Conafe</t>
  </si>
  <si>
    <t>CODINER</t>
  </si>
  <si>
    <t>FRONTEL</t>
  </si>
  <si>
    <t>COOPELAN</t>
  </si>
  <si>
    <t>Luzlinares</t>
  </si>
  <si>
    <t>Luzparral</t>
  </si>
  <si>
    <t>Copelec</t>
  </si>
  <si>
    <t>Luz Osorno</t>
  </si>
  <si>
    <t>CGE Distribución (Ex Emelectric)</t>
  </si>
  <si>
    <t>CGE Distribución (Ex Emetal)</t>
  </si>
  <si>
    <t>CGE Distribución</t>
  </si>
  <si>
    <t>Diego de Almagro 220</t>
  </si>
  <si>
    <t>Los Vilos 220</t>
  </si>
  <si>
    <t>Maitencillo 220</t>
  </si>
  <si>
    <t>Nogales 220</t>
  </si>
  <si>
    <t>Pan de Azucar 220</t>
  </si>
  <si>
    <t>Quillota 220</t>
  </si>
  <si>
    <t>Charrua 220</t>
  </si>
  <si>
    <t>Temuco 220</t>
  </si>
  <si>
    <t>Hualpen 220</t>
  </si>
  <si>
    <t>Lagunillas 220</t>
  </si>
  <si>
    <t>Ancoa 220</t>
  </si>
  <si>
    <t>Itahue 220</t>
  </si>
  <si>
    <t>Valdivia 220</t>
  </si>
  <si>
    <t>Barro Blanco 220</t>
  </si>
  <si>
    <t>Puerto Montt 220</t>
  </si>
  <si>
    <t>Alto Jahuel 220</t>
  </si>
  <si>
    <t>Cerro Navia 220</t>
  </si>
  <si>
    <t>Polpaico 220</t>
  </si>
  <si>
    <t>Rapel</t>
  </si>
  <si>
    <t>Alto Melipilla 220</t>
  </si>
  <si>
    <t>Chena 220</t>
  </si>
  <si>
    <t>Lagunilla 220</t>
  </si>
  <si>
    <t>2015/02</t>
  </si>
  <si>
    <t>BS4A</t>
  </si>
  <si>
    <t>BS4B</t>
  </si>
  <si>
    <t>BS4C</t>
  </si>
  <si>
    <t>Rapel 220</t>
  </si>
  <si>
    <t xml:space="preserve">Potencia </t>
  </si>
  <si>
    <t>Energía</t>
  </si>
  <si>
    <t>Reactivos</t>
  </si>
  <si>
    <t>[MW] (6)</t>
  </si>
  <si>
    <t>[M$] *</t>
  </si>
  <si>
    <t>[$/kWh] **</t>
  </si>
  <si>
    <t>Información Enviada</t>
  </si>
  <si>
    <t>Facturación esperada</t>
  </si>
  <si>
    <t>Diferencias</t>
  </si>
  <si>
    <t>Reliquidaciones</t>
  </si>
  <si>
    <t>Distribuidora</t>
  </si>
  <si>
    <t>Suma</t>
  </si>
  <si>
    <t>Enviado</t>
  </si>
  <si>
    <t>OK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</si>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</sst>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00"/>
    <numFmt numFmtId="167" formatCode="#,##0.000"/>
    <numFmt numFmtId="168" formatCode="#,##0.000000"/>
    <numFmt numFmtId="170" formatCode="_-* #,##0_-;\-* #,##0_-;_-* &quot;-&quot;??_-;_-@_-"/>
  </numFmts>
  <fonts count="11" x14ac:knownFonts="1">
    <font>
      <sz val="10"/>
      <name val="Arial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Arial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4" fillId="0" borderId="7" xfId="0" applyFont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17" fontId="2" fillId="2" borderId="1" xfId="0" applyNumberFormat="1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/>
    <xf numFmtId="0" fontId="2" fillId="3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8" fillId="0" borderId="7" xfId="3" applyFont="1" applyFill="1" applyBorder="1" applyAlignment="1">
      <alignment vertical="center"/>
    </xf>
    <xf numFmtId="14" fontId="4" fillId="0" borderId="7" xfId="0" applyNumberFormat="1" applyFont="1" applyFill="1" applyBorder="1" applyAlignment="1">
      <alignment horizontal="center"/>
    </xf>
    <xf numFmtId="14" fontId="4" fillId="4" borderId="7" xfId="0" applyNumberFormat="1" applyFont="1" applyFill="1" applyBorder="1" applyAlignment="1">
      <alignment horizontal="center"/>
    </xf>
    <xf numFmtId="17" fontId="10" fillId="0" borderId="1" xfId="0" applyNumberFormat="1" applyFont="1" applyFill="1" applyBorder="1" applyAlignment="1">
      <alignment horizontal="centerContinuous"/>
    </xf>
    <xf numFmtId="0" fontId="10" fillId="0" borderId="6" xfId="0" applyFont="1" applyFill="1" applyBorder="1" applyAlignment="1">
      <alignment horizontal="centerContinuous"/>
    </xf>
    <xf numFmtId="0" fontId="10" fillId="0" borderId="2" xfId="0" applyFont="1" applyFill="1" applyBorder="1" applyAlignment="1">
      <alignment horizontal="centerContinuous"/>
    </xf>
    <xf numFmtId="0" fontId="10" fillId="0" borderId="1" xfId="0" applyFont="1" applyFill="1" applyBorder="1" applyAlignment="1">
      <alignment horizontal="centerContinuous"/>
    </xf>
    <xf numFmtId="0" fontId="4" fillId="0" borderId="0" xfId="0" applyFont="1" applyFill="1"/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right"/>
    </xf>
    <xf numFmtId="4" fontId="4" fillId="0" borderId="7" xfId="0" applyNumberFormat="1" applyFont="1" applyFill="1" applyBorder="1" applyAlignment="1">
      <alignment horizontal="center"/>
    </xf>
    <xf numFmtId="165" fontId="4" fillId="0" borderId="7" xfId="4" applyNumberFormat="1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/>
    </xf>
    <xf numFmtId="4" fontId="4" fillId="0" borderId="0" xfId="0" applyNumberFormat="1" applyFont="1" applyFill="1"/>
    <xf numFmtId="4" fontId="4" fillId="4" borderId="7" xfId="0" applyNumberFormat="1" applyFont="1" applyFill="1" applyBorder="1" applyAlignment="1">
      <alignment horizontal="center"/>
    </xf>
    <xf numFmtId="167" fontId="4" fillId="0" borderId="7" xfId="0" applyNumberFormat="1" applyFont="1" applyFill="1" applyBorder="1" applyAlignment="1">
      <alignment horizontal="right"/>
    </xf>
    <xf numFmtId="165" fontId="4" fillId="0" borderId="0" xfId="4" applyNumberFormat="1" applyFont="1" applyFill="1" applyAlignment="1">
      <alignment horizontal="center"/>
    </xf>
    <xf numFmtId="168" fontId="4" fillId="0" borderId="7" xfId="0" applyNumberFormat="1" applyFont="1" applyFill="1" applyBorder="1" applyAlignment="1">
      <alignment horizontal="right"/>
    </xf>
    <xf numFmtId="164" fontId="4" fillId="4" borderId="7" xfId="0" applyNumberFormat="1" applyFont="1" applyFill="1" applyBorder="1" applyAlignment="1">
      <alignment horizontal="right"/>
    </xf>
    <xf numFmtId="167" fontId="4" fillId="4" borderId="7" xfId="0" applyNumberFormat="1" applyFont="1" applyFill="1" applyBorder="1" applyAlignment="1">
      <alignment horizontal="right"/>
    </xf>
    <xf numFmtId="0" fontId="4" fillId="4" borderId="0" xfId="0" applyFont="1" applyFill="1"/>
    <xf numFmtId="43" fontId="4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2" xfId="0" applyFont="1" applyBorder="1"/>
    <xf numFmtId="0" fontId="4" fillId="0" borderId="5" xfId="0" applyFont="1" applyFill="1" applyBorder="1" applyAlignment="1">
      <alignment horizontal="center"/>
    </xf>
    <xf numFmtId="170" fontId="4" fillId="0" borderId="8" xfId="5" applyNumberFormat="1" applyFont="1" applyBorder="1"/>
    <xf numFmtId="170" fontId="0" fillId="0" borderId="0" xfId="0" applyNumberFormat="1"/>
    <xf numFmtId="0" fontId="4" fillId="0" borderId="7" xfId="0" applyFont="1" applyFill="1" applyBorder="1" applyAlignment="1">
      <alignment horizontal="center"/>
    </xf>
    <xf numFmtId="167" fontId="4" fillId="5" borderId="7" xfId="0" applyNumberFormat="1" applyFont="1" applyFill="1" applyBorder="1" applyAlignment="1">
      <alignment horizontal="right"/>
    </xf>
    <xf numFmtId="164" fontId="4" fillId="5" borderId="7" xfId="0" applyNumberFormat="1" applyFont="1" applyFill="1" applyBorder="1" applyAlignment="1">
      <alignment horizontal="right"/>
    </xf>
    <xf numFmtId="0" fontId="3" fillId="5" borderId="7" xfId="0" applyFont="1" applyFill="1" applyBorder="1" applyAlignment="1">
      <alignment horizontal="center" vertical="center"/>
    </xf>
  </cellXfs>
  <cellStyles count="6">
    <cellStyle name="A3 297 x 420 mm" xfId="1" xr:uid="{00000000-0005-0000-0000-000000000000}"/>
    <cellStyle name="Millares" xfId="4" builtinId="3"/>
    <cellStyle name="Millares 2" xfId="5" xr:uid="{8F39FF53-615B-4030-8E21-4694DF6633CC}"/>
    <cellStyle name="Normal" xfId="0" builtinId="0"/>
    <cellStyle name="Normal 2" xfId="2" xr:uid="{00000000-0005-0000-0000-000002000000}"/>
    <cellStyle name="Normal 2 10 2" xfId="3" xr:uid="{00000000-0005-0000-0000-000003000000}"/>
  </cellStyles>
  <dxfs count="10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3.%20Elecda/2018/02_feb/1.%20v1/2018-03-09%20Informe_facturacion_EMEL-SIC_02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4.%20Grupo%20SAESA/2018/02_feb/FACTAELALUZOFEB1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1.%20CGE/2018/03_mar/2018-04-11%20Informe_facturacion_CGED_03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2.%20Conafe/2018/03_mar/2018-04-11%20Informe_facturacion_CONAFE_03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12.%20Precios/2018/1_ene/2018-02-02%20Precios%20PPA%20Dx%20-%20PNP3T_PNCP2T_ene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7.%20Grupo%20CGE/3.%20Elecda/2018/02_feb/1.%20v1/2018-03-09%20Reliquidacion%20EMEL-SIC%200118(FAI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1.%20Codiner/2018/02_feb/Prorratas_precios_valor%20factura_02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4.%20Grupo%20SAESA/2018/02_feb/FACTAELAFRONFEB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2.%20Coopelan/2018/02_feb/Prorrata%20suministro%20FEBRERO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2.%20Coopelan/2018/02_feb/Reliquidaci&#243;n%20prorrata%20ENERO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5.%20Grupo%20Chilquinta/2018/02_feb/FC_Feb18_13-03-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Mercado%20y%20Regulacion/13.%20Facturacion%20Dx/6.%20Cooperativas/5.%20Copelec/2018/02_feb/1802-COPEL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CION FEB18"/>
      <sheetName val="MONTOS A FACTURAR"/>
      <sheetName val="MONTOS PENDIENTES"/>
    </sheetNames>
    <sheetDataSet>
      <sheetData sheetId="0">
        <row r="10">
          <cell r="K10">
            <v>29385</v>
          </cell>
          <cell r="L10">
            <v>0</v>
          </cell>
          <cell r="O10">
            <v>1389764</v>
          </cell>
          <cell r="Q10">
            <v>0</v>
          </cell>
          <cell r="R10">
            <v>1389764</v>
          </cell>
        </row>
        <row r="20">
          <cell r="K20">
            <v>31207</v>
          </cell>
          <cell r="L20">
            <v>0</v>
          </cell>
          <cell r="O20">
            <v>1475935</v>
          </cell>
          <cell r="Q20">
            <v>232</v>
          </cell>
          <cell r="R20">
            <v>1476167</v>
          </cell>
        </row>
        <row r="30">
          <cell r="K30">
            <v>19637</v>
          </cell>
          <cell r="L30">
            <v>169</v>
          </cell>
          <cell r="O30">
            <v>928732</v>
          </cell>
          <cell r="Q30">
            <v>0</v>
          </cell>
          <cell r="R30">
            <v>1886234</v>
          </cell>
        </row>
        <row r="270">
          <cell r="K270">
            <v>61744</v>
          </cell>
          <cell r="L270">
            <v>0</v>
          </cell>
          <cell r="O270">
            <v>3277865</v>
          </cell>
          <cell r="Q270">
            <v>0</v>
          </cell>
        </row>
        <row r="271">
          <cell r="K271">
            <v>2767</v>
          </cell>
          <cell r="L271">
            <v>0</v>
          </cell>
          <cell r="O271">
            <v>152177</v>
          </cell>
          <cell r="Q271">
            <v>0</v>
          </cell>
        </row>
        <row r="272">
          <cell r="K272">
            <v>100793</v>
          </cell>
          <cell r="L272">
            <v>0</v>
          </cell>
          <cell r="O272">
            <v>5127945</v>
          </cell>
          <cell r="Q272">
            <v>0</v>
          </cell>
        </row>
        <row r="273">
          <cell r="K273">
            <v>863</v>
          </cell>
          <cell r="L273">
            <v>0</v>
          </cell>
          <cell r="O273">
            <v>46125</v>
          </cell>
          <cell r="Q273">
            <v>0</v>
          </cell>
        </row>
        <row r="274">
          <cell r="K274">
            <v>212031</v>
          </cell>
          <cell r="L274">
            <v>0</v>
          </cell>
          <cell r="O274">
            <v>11844688</v>
          </cell>
          <cell r="Q274">
            <v>0</v>
          </cell>
        </row>
        <row r="275">
          <cell r="K275">
            <v>3290</v>
          </cell>
          <cell r="L275">
            <v>0</v>
          </cell>
          <cell r="O275">
            <v>165553</v>
          </cell>
          <cell r="Q275">
            <v>674</v>
          </cell>
        </row>
        <row r="276">
          <cell r="K276">
            <v>258365</v>
          </cell>
          <cell r="L276">
            <v>0</v>
          </cell>
          <cell r="O276">
            <v>13830795</v>
          </cell>
          <cell r="Q276">
            <v>0</v>
          </cell>
        </row>
        <row r="277">
          <cell r="K277">
            <v>176238</v>
          </cell>
          <cell r="L277">
            <v>0</v>
          </cell>
          <cell r="O277">
            <v>9700140</v>
          </cell>
          <cell r="Q277">
            <v>42</v>
          </cell>
        </row>
        <row r="278">
          <cell r="K278">
            <v>997</v>
          </cell>
          <cell r="L278">
            <v>0</v>
          </cell>
          <cell r="O278">
            <v>54378</v>
          </cell>
          <cell r="Q278">
            <v>0</v>
          </cell>
        </row>
        <row r="279">
          <cell r="K279">
            <v>154270</v>
          </cell>
          <cell r="L279">
            <v>0</v>
          </cell>
          <cell r="O279">
            <v>10217302</v>
          </cell>
          <cell r="Q279">
            <v>0</v>
          </cell>
        </row>
        <row r="370">
          <cell r="K370">
            <v>102697</v>
          </cell>
          <cell r="O370">
            <v>5451978</v>
          </cell>
          <cell r="Q370">
            <v>2447</v>
          </cell>
        </row>
        <row r="371">
          <cell r="K371">
            <v>4955</v>
          </cell>
          <cell r="O371">
            <v>272510</v>
          </cell>
          <cell r="Q371">
            <v>666</v>
          </cell>
        </row>
        <row r="372">
          <cell r="K372">
            <v>146811</v>
          </cell>
          <cell r="O372">
            <v>7469156</v>
          </cell>
          <cell r="Q372">
            <v>831</v>
          </cell>
        </row>
        <row r="373">
          <cell r="K373">
            <v>1546</v>
          </cell>
          <cell r="O373">
            <v>82629</v>
          </cell>
          <cell r="Q373">
            <v>208</v>
          </cell>
        </row>
        <row r="374">
          <cell r="K374">
            <v>303194</v>
          </cell>
          <cell r="O374">
            <v>16937326</v>
          </cell>
          <cell r="Q374">
            <v>173668</v>
          </cell>
        </row>
        <row r="375">
          <cell r="K375">
            <v>6122</v>
          </cell>
          <cell r="O375">
            <v>308059</v>
          </cell>
          <cell r="Q375">
            <v>13040</v>
          </cell>
        </row>
        <row r="376">
          <cell r="K376">
            <v>387098</v>
          </cell>
          <cell r="O376">
            <v>20722130</v>
          </cell>
          <cell r="Q376">
            <v>157513</v>
          </cell>
        </row>
        <row r="377">
          <cell r="K377">
            <v>271280</v>
          </cell>
          <cell r="O377">
            <v>14931251</v>
          </cell>
          <cell r="Q377">
            <v>243958</v>
          </cell>
        </row>
        <row r="378">
          <cell r="K378">
            <v>1785</v>
          </cell>
          <cell r="O378">
            <v>97357</v>
          </cell>
          <cell r="Q378">
            <v>240</v>
          </cell>
        </row>
        <row r="379">
          <cell r="K379">
            <v>225065</v>
          </cell>
          <cell r="O379">
            <v>14906055</v>
          </cell>
          <cell r="Q379">
            <v>125953</v>
          </cell>
        </row>
        <row r="470">
          <cell r="K470">
            <v>47678</v>
          </cell>
          <cell r="L470">
            <v>327</v>
          </cell>
          <cell r="O470">
            <v>2531130</v>
          </cell>
          <cell r="P470">
            <v>1791514</v>
          </cell>
          <cell r="Q470">
            <v>0</v>
          </cell>
        </row>
        <row r="471">
          <cell r="K471">
            <v>2278</v>
          </cell>
          <cell r="L471">
            <v>15</v>
          </cell>
          <cell r="O471">
            <v>125283</v>
          </cell>
          <cell r="P471">
            <v>85737</v>
          </cell>
          <cell r="Q471">
            <v>43</v>
          </cell>
        </row>
        <row r="472">
          <cell r="K472">
            <v>77116</v>
          </cell>
          <cell r="L472">
            <v>568</v>
          </cell>
          <cell r="O472">
            <v>3923354</v>
          </cell>
          <cell r="P472">
            <v>3000549</v>
          </cell>
          <cell r="Q472">
            <v>0</v>
          </cell>
        </row>
        <row r="473">
          <cell r="K473">
            <v>711</v>
          </cell>
          <cell r="L473">
            <v>5</v>
          </cell>
          <cell r="O473">
            <v>38001</v>
          </cell>
          <cell r="P473">
            <v>28162</v>
          </cell>
          <cell r="Q473">
            <v>13</v>
          </cell>
        </row>
        <row r="474">
          <cell r="K474">
            <v>150377</v>
          </cell>
          <cell r="L474">
            <v>466</v>
          </cell>
          <cell r="O474">
            <v>8400510</v>
          </cell>
          <cell r="P474">
            <v>2685074</v>
          </cell>
          <cell r="Q474">
            <v>22477</v>
          </cell>
        </row>
        <row r="475">
          <cell r="K475">
            <v>2956</v>
          </cell>
          <cell r="L475">
            <v>30</v>
          </cell>
          <cell r="O475">
            <v>148746</v>
          </cell>
          <cell r="P475">
            <v>159527</v>
          </cell>
          <cell r="Q475">
            <v>1650</v>
          </cell>
        </row>
        <row r="476">
          <cell r="K476">
            <v>193783</v>
          </cell>
          <cell r="L476">
            <v>1032</v>
          </cell>
          <cell r="O476">
            <v>10373592</v>
          </cell>
          <cell r="P476">
            <v>5760333</v>
          </cell>
          <cell r="Q476">
            <v>20238</v>
          </cell>
        </row>
        <row r="477">
          <cell r="K477">
            <v>131854</v>
          </cell>
          <cell r="L477">
            <v>817</v>
          </cell>
          <cell r="O477">
            <v>7257244</v>
          </cell>
          <cell r="P477">
            <v>4683591</v>
          </cell>
          <cell r="Q477">
            <v>39469</v>
          </cell>
        </row>
        <row r="478">
          <cell r="K478">
            <v>821</v>
          </cell>
          <cell r="L478">
            <v>5</v>
          </cell>
          <cell r="O478">
            <v>44779</v>
          </cell>
          <cell r="P478">
            <v>28570</v>
          </cell>
          <cell r="Q478">
            <v>16</v>
          </cell>
        </row>
        <row r="479">
          <cell r="K479">
            <v>113682</v>
          </cell>
          <cell r="L479">
            <v>647</v>
          </cell>
          <cell r="O479">
            <v>7529159</v>
          </cell>
          <cell r="P479">
            <v>3683154</v>
          </cell>
          <cell r="Q479">
            <v>21890</v>
          </cell>
        </row>
        <row r="735">
          <cell r="K735">
            <v>3052</v>
          </cell>
          <cell r="O735">
            <v>155274</v>
          </cell>
          <cell r="Q735">
            <v>0</v>
          </cell>
        </row>
        <row r="736">
          <cell r="K736">
            <v>103044</v>
          </cell>
          <cell r="O736">
            <v>5516151</v>
          </cell>
          <cell r="Q736">
            <v>0</v>
          </cell>
        </row>
        <row r="737">
          <cell r="K737">
            <v>44377</v>
          </cell>
          <cell r="O737">
            <v>2863470</v>
          </cell>
          <cell r="Q737">
            <v>51</v>
          </cell>
        </row>
        <row r="765">
          <cell r="K765">
            <v>4727</v>
          </cell>
          <cell r="O765">
            <v>240491</v>
          </cell>
          <cell r="Q765">
            <v>19</v>
          </cell>
        </row>
        <row r="766">
          <cell r="K766">
            <v>159822</v>
          </cell>
          <cell r="O766">
            <v>8555591</v>
          </cell>
          <cell r="Q766">
            <v>478</v>
          </cell>
        </row>
        <row r="767">
          <cell r="K767">
            <v>67104</v>
          </cell>
          <cell r="O767">
            <v>4329953</v>
          </cell>
          <cell r="Q767">
            <v>32148</v>
          </cell>
        </row>
        <row r="795">
          <cell r="K795">
            <v>2268</v>
          </cell>
          <cell r="L795">
            <v>9</v>
          </cell>
          <cell r="O795">
            <v>115387</v>
          </cell>
          <cell r="P795">
            <v>47544</v>
          </cell>
          <cell r="Q795">
            <v>0</v>
          </cell>
        </row>
        <row r="796">
          <cell r="K796">
            <v>76765</v>
          </cell>
          <cell r="L796">
            <v>308</v>
          </cell>
          <cell r="O796">
            <v>4109384</v>
          </cell>
          <cell r="P796">
            <v>1719169</v>
          </cell>
          <cell r="Q796">
            <v>0</v>
          </cell>
        </row>
        <row r="797">
          <cell r="K797">
            <v>35359</v>
          </cell>
          <cell r="L797">
            <v>172</v>
          </cell>
          <cell r="O797">
            <v>2281575</v>
          </cell>
          <cell r="P797">
            <v>950852</v>
          </cell>
          <cell r="Q797">
            <v>7027</v>
          </cell>
        </row>
      </sheetData>
      <sheetData sheetId="1">
        <row r="10">
          <cell r="F10">
            <v>4752165</v>
          </cell>
        </row>
        <row r="63">
          <cell r="F63">
            <v>172163054</v>
          </cell>
        </row>
        <row r="93">
          <cell r="F93">
            <v>23376567</v>
          </cell>
        </row>
        <row r="182">
          <cell r="F182">
            <v>2171325</v>
          </cell>
        </row>
        <row r="212">
          <cell r="F212">
            <v>147226</v>
          </cell>
        </row>
      </sheetData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"/>
      <sheetName val="Facturación Contratos"/>
      <sheetName val="Demanda Contrato"/>
      <sheetName val="TOTAL ACTIVOS 220"/>
      <sheetName val="TOTAL ACTIVOS 23"/>
      <sheetName val="TOTAL REACTIVOS 23"/>
    </sheetNames>
    <sheetDataSet>
      <sheetData sheetId="0">
        <row r="12">
          <cell r="L12">
            <v>26824218.127999999</v>
          </cell>
        </row>
        <row r="20">
          <cell r="G20">
            <v>5834.07</v>
          </cell>
          <cell r="I20">
            <v>56</v>
          </cell>
          <cell r="J20">
            <v>0</v>
          </cell>
          <cell r="L20">
            <v>5950877.1459999997</v>
          </cell>
        </row>
        <row r="21">
          <cell r="G21">
            <v>5921.37</v>
          </cell>
          <cell r="I21">
            <v>93</v>
          </cell>
          <cell r="J21">
            <v>0</v>
          </cell>
          <cell r="L21">
            <v>1052047.8120000002</v>
          </cell>
        </row>
        <row r="22">
          <cell r="I22">
            <v>165</v>
          </cell>
          <cell r="L22">
            <v>8059345.0239999993</v>
          </cell>
        </row>
        <row r="28">
          <cell r="G28">
            <v>5834.07</v>
          </cell>
          <cell r="I28">
            <v>73</v>
          </cell>
          <cell r="J28">
            <v>0</v>
          </cell>
          <cell r="L28">
            <v>7339894.4679999994</v>
          </cell>
        </row>
        <row r="29">
          <cell r="G29">
            <v>5921.37</v>
          </cell>
          <cell r="I29">
            <v>115</v>
          </cell>
          <cell r="J29">
            <v>0</v>
          </cell>
          <cell r="L29">
            <v>1363604.064</v>
          </cell>
        </row>
        <row r="30">
          <cell r="I30">
            <v>208</v>
          </cell>
          <cell r="J30">
            <v>0</v>
          </cell>
          <cell r="L30">
            <v>10034743.583999999</v>
          </cell>
        </row>
        <row r="36">
          <cell r="G36">
            <v>5834.07</v>
          </cell>
          <cell r="I36">
            <v>40</v>
          </cell>
          <cell r="J36">
            <v>0</v>
          </cell>
          <cell r="L36">
            <v>6440754.6720000003</v>
          </cell>
        </row>
        <row r="37">
          <cell r="G37">
            <v>5921.37</v>
          </cell>
          <cell r="I37">
            <v>65</v>
          </cell>
          <cell r="J37">
            <v>0</v>
          </cell>
          <cell r="L37">
            <v>1078960.1460000002</v>
          </cell>
        </row>
        <row r="38">
          <cell r="I38">
            <v>117</v>
          </cell>
          <cell r="L38">
            <v>8730129.5199999996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ACTURACION MAR18"/>
      <sheetName val="MONTOS A FACTURAR"/>
      <sheetName val="MONTOS PENDIENTES"/>
    </sheetNames>
    <sheetDataSet>
      <sheetData sheetId="0" refreshError="1"/>
      <sheetData sheetId="1">
        <row r="174">
          <cell r="K174">
            <v>1049856</v>
          </cell>
          <cell r="O174">
            <v>52604085</v>
          </cell>
        </row>
        <row r="175">
          <cell r="K175">
            <v>179647</v>
          </cell>
          <cell r="O175">
            <v>8769828</v>
          </cell>
          <cell r="Q175">
            <v>0</v>
          </cell>
        </row>
        <row r="176">
          <cell r="K176">
            <v>902688</v>
          </cell>
          <cell r="O176">
            <v>42814492</v>
          </cell>
          <cell r="Q176">
            <v>0</v>
          </cell>
        </row>
        <row r="177">
          <cell r="K177">
            <v>477334</v>
          </cell>
          <cell r="O177">
            <v>22962629</v>
          </cell>
          <cell r="Q177">
            <v>0</v>
          </cell>
        </row>
        <row r="178">
          <cell r="K178">
            <v>363163</v>
          </cell>
          <cell r="O178">
            <v>17176884</v>
          </cell>
          <cell r="Q178">
            <v>0</v>
          </cell>
        </row>
        <row r="179">
          <cell r="K179">
            <v>1179947</v>
          </cell>
          <cell r="O179">
            <v>57697048</v>
          </cell>
          <cell r="Q179">
            <v>882</v>
          </cell>
        </row>
        <row r="180">
          <cell r="K180">
            <v>284227</v>
          </cell>
          <cell r="O180">
            <v>13399598</v>
          </cell>
          <cell r="Q180">
            <v>0</v>
          </cell>
        </row>
        <row r="181">
          <cell r="Q181">
            <v>0</v>
          </cell>
        </row>
        <row r="234">
          <cell r="K234">
            <v>496475</v>
          </cell>
          <cell r="O234">
            <v>24876376</v>
          </cell>
        </row>
        <row r="235">
          <cell r="K235">
            <v>138742</v>
          </cell>
          <cell r="O235">
            <v>7092352</v>
          </cell>
          <cell r="Q235">
            <v>0</v>
          </cell>
        </row>
        <row r="236">
          <cell r="K236">
            <v>129908</v>
          </cell>
          <cell r="O236">
            <v>6644664</v>
          </cell>
          <cell r="Q236">
            <v>0</v>
          </cell>
        </row>
        <row r="237">
          <cell r="K237">
            <v>8969</v>
          </cell>
          <cell r="O237">
            <v>438566</v>
          </cell>
          <cell r="Q237">
            <v>0</v>
          </cell>
        </row>
        <row r="238">
          <cell r="K238">
            <v>201469</v>
          </cell>
          <cell r="O238">
            <v>10193727</v>
          </cell>
          <cell r="Q238">
            <v>0</v>
          </cell>
        </row>
        <row r="239">
          <cell r="Q239">
            <v>0</v>
          </cell>
        </row>
        <row r="427">
          <cell r="K427">
            <v>1444749</v>
          </cell>
          <cell r="O427">
            <v>72390593</v>
          </cell>
          <cell r="Q427">
            <v>2562</v>
          </cell>
        </row>
        <row r="428">
          <cell r="K428">
            <v>269258</v>
          </cell>
          <cell r="O428">
            <v>13144368</v>
          </cell>
          <cell r="Q428">
            <v>27596</v>
          </cell>
        </row>
        <row r="429">
          <cell r="K429">
            <v>1317376</v>
          </cell>
          <cell r="O429">
            <v>62483144</v>
          </cell>
          <cell r="Q429">
            <v>0</v>
          </cell>
        </row>
        <row r="430">
          <cell r="K430">
            <v>721955</v>
          </cell>
          <cell r="O430">
            <v>34730367</v>
          </cell>
          <cell r="Q430">
            <v>0</v>
          </cell>
        </row>
        <row r="431">
          <cell r="K431">
            <v>515446</v>
          </cell>
          <cell r="O431">
            <v>24379565</v>
          </cell>
          <cell r="Q431">
            <v>0</v>
          </cell>
        </row>
        <row r="432">
          <cell r="K432">
            <v>1675276</v>
          </cell>
          <cell r="O432">
            <v>81917646</v>
          </cell>
          <cell r="Q432">
            <v>18359</v>
          </cell>
        </row>
        <row r="433">
          <cell r="K433">
            <v>355964</v>
          </cell>
          <cell r="O433">
            <v>16781567</v>
          </cell>
          <cell r="Q433">
            <v>0</v>
          </cell>
        </row>
        <row r="487">
          <cell r="K487">
            <v>650854</v>
          </cell>
          <cell r="O487">
            <v>32611691</v>
          </cell>
          <cell r="Q487">
            <v>14379</v>
          </cell>
        </row>
        <row r="488">
          <cell r="K488">
            <v>186541</v>
          </cell>
          <cell r="O488">
            <v>9535789</v>
          </cell>
          <cell r="Q488">
            <v>45672</v>
          </cell>
        </row>
        <row r="489">
          <cell r="K489">
            <v>172088</v>
          </cell>
          <cell r="O489">
            <v>8802129</v>
          </cell>
          <cell r="Q489">
            <v>19665</v>
          </cell>
        </row>
        <row r="490">
          <cell r="K490">
            <v>11419</v>
          </cell>
          <cell r="O490">
            <v>558366</v>
          </cell>
          <cell r="Q490">
            <v>160</v>
          </cell>
        </row>
        <row r="491">
          <cell r="K491">
            <v>272537</v>
          </cell>
          <cell r="O491">
            <v>13789555</v>
          </cell>
          <cell r="Q491">
            <v>68667</v>
          </cell>
        </row>
        <row r="680">
          <cell r="K680">
            <v>754123</v>
          </cell>
          <cell r="L680">
            <v>4974</v>
          </cell>
          <cell r="O680">
            <v>37786087</v>
          </cell>
          <cell r="P680">
            <v>26634203</v>
          </cell>
          <cell r="Q680">
            <v>0</v>
          </cell>
        </row>
        <row r="681">
          <cell r="K681">
            <v>143546</v>
          </cell>
          <cell r="L681">
            <v>1207</v>
          </cell>
          <cell r="O681">
            <v>7007485</v>
          </cell>
          <cell r="P681">
            <v>6276387</v>
          </cell>
          <cell r="Q681">
            <v>4528</v>
          </cell>
        </row>
        <row r="682">
          <cell r="K682">
            <v>702233</v>
          </cell>
          <cell r="L682">
            <v>6310</v>
          </cell>
          <cell r="O682">
            <v>33306911</v>
          </cell>
          <cell r="P682">
            <v>32284984</v>
          </cell>
          <cell r="Q682">
            <v>0</v>
          </cell>
        </row>
        <row r="683">
          <cell r="K683">
            <v>373834</v>
          </cell>
          <cell r="L683">
            <v>3217</v>
          </cell>
          <cell r="O683">
            <v>17983658</v>
          </cell>
          <cell r="P683">
            <v>16600177</v>
          </cell>
          <cell r="Q683">
            <v>0</v>
          </cell>
        </row>
        <row r="684">
          <cell r="K684">
            <v>285318</v>
          </cell>
          <cell r="L684">
            <v>2782</v>
          </cell>
          <cell r="O684">
            <v>13494971</v>
          </cell>
          <cell r="P684">
            <v>14352383</v>
          </cell>
          <cell r="Q684">
            <v>0</v>
          </cell>
        </row>
        <row r="685">
          <cell r="K685">
            <v>865560</v>
          </cell>
          <cell r="L685">
            <v>5729</v>
          </cell>
          <cell r="O685">
            <v>42324153</v>
          </cell>
          <cell r="P685">
            <v>30198564</v>
          </cell>
          <cell r="Q685">
            <v>223</v>
          </cell>
        </row>
        <row r="686">
          <cell r="K686">
            <v>191434</v>
          </cell>
          <cell r="L686">
            <v>1314</v>
          </cell>
          <cell r="O686">
            <v>9024964</v>
          </cell>
          <cell r="P686">
            <v>6769741</v>
          </cell>
          <cell r="Q686">
            <v>0</v>
          </cell>
        </row>
        <row r="740">
          <cell r="K740">
            <v>424545</v>
          </cell>
          <cell r="L740">
            <v>3805</v>
          </cell>
          <cell r="O740">
            <v>21272252</v>
          </cell>
          <cell r="P740">
            <v>20374576</v>
          </cell>
          <cell r="Q740">
            <v>0</v>
          </cell>
        </row>
        <row r="741">
          <cell r="K741">
            <v>118988</v>
          </cell>
          <cell r="L741">
            <v>1053</v>
          </cell>
          <cell r="O741">
            <v>6082548</v>
          </cell>
          <cell r="P741">
            <v>5720820</v>
          </cell>
          <cell r="Q741">
            <v>3836</v>
          </cell>
        </row>
        <row r="742">
          <cell r="K742">
            <v>112561</v>
          </cell>
          <cell r="L742">
            <v>1043</v>
          </cell>
          <cell r="O742">
            <v>5757383</v>
          </cell>
          <cell r="P742">
            <v>5622060</v>
          </cell>
          <cell r="Q742">
            <v>687</v>
          </cell>
        </row>
        <row r="743">
          <cell r="K743">
            <v>7014</v>
          </cell>
          <cell r="L743">
            <v>51</v>
          </cell>
          <cell r="O743">
            <v>342971</v>
          </cell>
          <cell r="P743">
            <v>268830</v>
          </cell>
          <cell r="Q743">
            <v>0</v>
          </cell>
        </row>
        <row r="744">
          <cell r="K744">
            <v>171884</v>
          </cell>
          <cell r="L744">
            <v>1546</v>
          </cell>
          <cell r="O744">
            <v>8696815</v>
          </cell>
          <cell r="P744">
            <v>8374181</v>
          </cell>
          <cell r="Q744">
            <v>4871</v>
          </cell>
        </row>
      </sheetData>
      <sheetData sheetId="2">
        <row r="15">
          <cell r="F15">
            <v>1012564220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CION MAR18"/>
      <sheetName val="MONTOS A FACTURAR"/>
      <sheetName val="MONTOS PENDIENTES"/>
    </sheetNames>
    <sheetDataSet>
      <sheetData sheetId="0">
        <row r="21">
          <cell r="O21">
            <v>12300741</v>
          </cell>
          <cell r="P21">
            <v>0</v>
          </cell>
        </row>
        <row r="22">
          <cell r="O22">
            <v>3149221</v>
          </cell>
          <cell r="P22">
            <v>0</v>
          </cell>
        </row>
        <row r="23">
          <cell r="O23">
            <v>304417103</v>
          </cell>
          <cell r="P23">
            <v>0</v>
          </cell>
        </row>
        <row r="24">
          <cell r="O24">
            <v>108634882</v>
          </cell>
          <cell r="P24">
            <v>0</v>
          </cell>
        </row>
        <row r="25">
          <cell r="O25">
            <v>144535874</v>
          </cell>
          <cell r="P25">
            <v>0</v>
          </cell>
        </row>
        <row r="61">
          <cell r="O61">
            <v>14150792</v>
          </cell>
          <cell r="P61">
            <v>0</v>
          </cell>
        </row>
        <row r="62">
          <cell r="O62">
            <v>4652536</v>
          </cell>
          <cell r="P62">
            <v>0</v>
          </cell>
        </row>
        <row r="63">
          <cell r="O63">
            <v>406133951</v>
          </cell>
          <cell r="P63">
            <v>0</v>
          </cell>
        </row>
        <row r="64">
          <cell r="O64">
            <v>155386888</v>
          </cell>
          <cell r="P64">
            <v>0</v>
          </cell>
        </row>
        <row r="65">
          <cell r="O65">
            <v>202018098</v>
          </cell>
          <cell r="P65">
            <v>0</v>
          </cell>
        </row>
        <row r="101">
          <cell r="O101">
            <v>10238959</v>
          </cell>
          <cell r="P101">
            <v>8248935</v>
          </cell>
        </row>
        <row r="102">
          <cell r="O102">
            <v>2685535</v>
          </cell>
          <cell r="P102">
            <v>2634149</v>
          </cell>
        </row>
        <row r="103">
          <cell r="O103">
            <v>236865905</v>
          </cell>
          <cell r="P103">
            <v>178935265</v>
          </cell>
        </row>
        <row r="104">
          <cell r="O104">
            <v>90377623</v>
          </cell>
          <cell r="P104">
            <v>82792180</v>
          </cell>
        </row>
        <row r="105">
          <cell r="O105">
            <v>108166760</v>
          </cell>
          <cell r="P105">
            <v>54271761</v>
          </cell>
        </row>
      </sheetData>
      <sheetData sheetId="1">
        <row r="9">
          <cell r="F9">
            <v>2122953811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 Energia"/>
      <sheetName val="Precios"/>
      <sheetName val="Precios Hedge"/>
      <sheetName val="Pnudo Sem1-2017"/>
      <sheetName val="CPI"/>
      <sheetName val="PCompra"/>
      <sheetName val="2018-02-02 Precios PPA Dx - PNP"/>
    </sheetNames>
    <sheetDataSet>
      <sheetData sheetId="0"/>
      <sheetData sheetId="1">
        <row r="9">
          <cell r="B9" t="str">
            <v>Punto Compra</v>
          </cell>
          <cell r="C9" t="str">
            <v>Fmodulacion E</v>
          </cell>
          <cell r="D9" t="str">
            <v>Fmodulacion P</v>
          </cell>
          <cell r="E9" t="str">
            <v>Energia [US$/MWh]</v>
          </cell>
          <cell r="F9" t="str">
            <v>Potencia [US$/MWh]</v>
          </cell>
          <cell r="G9" t="str">
            <v>Energia [$/kWh]</v>
          </cell>
          <cell r="H9" t="str">
            <v>Potencia [$/kWh]</v>
          </cell>
        </row>
        <row r="10">
          <cell r="B10" t="str">
            <v>Alto Jahuel 220</v>
          </cell>
          <cell r="C10">
            <v>1.0124</v>
          </cell>
          <cell r="D10">
            <v>1.0021</v>
          </cell>
          <cell r="E10">
            <v>81.834999999999994</v>
          </cell>
          <cell r="F10">
            <v>8.5364000000000004</v>
          </cell>
          <cell r="G10">
            <v>54.109000000000002</v>
          </cell>
          <cell r="H10">
            <v>5644.2677000000003</v>
          </cell>
        </row>
        <row r="11">
          <cell r="B11" t="str">
            <v>Alto Melipilla 220</v>
          </cell>
          <cell r="C11">
            <v>1.0298</v>
          </cell>
          <cell r="D11">
            <v>1.0178</v>
          </cell>
          <cell r="E11">
            <v>83.241</v>
          </cell>
          <cell r="F11">
            <v>8.6700999999999997</v>
          </cell>
          <cell r="G11">
            <v>55.039000000000001</v>
          </cell>
          <cell r="H11">
            <v>5732.6701000000003</v>
          </cell>
        </row>
        <row r="12">
          <cell r="B12" t="str">
            <v>Ancoa 220</v>
          </cell>
          <cell r="C12">
            <v>0.99329999999999996</v>
          </cell>
          <cell r="D12">
            <v>0.97270000000000001</v>
          </cell>
          <cell r="E12">
            <v>80.290999999999997</v>
          </cell>
          <cell r="F12">
            <v>8.2858999999999998</v>
          </cell>
          <cell r="G12">
            <v>53.088000000000001</v>
          </cell>
          <cell r="H12">
            <v>5478.6370999999999</v>
          </cell>
        </row>
        <row r="13">
          <cell r="B13" t="str">
            <v>Barro Blanco 220</v>
          </cell>
          <cell r="C13">
            <v>1.1400999999999999</v>
          </cell>
          <cell r="D13">
            <v>1.0358000000000001</v>
          </cell>
          <cell r="E13">
            <v>92.156999999999996</v>
          </cell>
          <cell r="F13">
            <v>8.8234999999999992</v>
          </cell>
          <cell r="G13">
            <v>60.933999999999997</v>
          </cell>
          <cell r="H13">
            <v>5834.0982000000004</v>
          </cell>
        </row>
        <row r="14">
          <cell r="B14" t="str">
            <v>Cardones 220</v>
          </cell>
          <cell r="C14">
            <v>0.89119999999999999</v>
          </cell>
          <cell r="D14">
            <v>1.0482</v>
          </cell>
          <cell r="E14">
            <v>72.037999999999997</v>
          </cell>
          <cell r="F14">
            <v>8.9291</v>
          </cell>
          <cell r="G14">
            <v>47.631999999999998</v>
          </cell>
          <cell r="H14">
            <v>5903.9209000000001</v>
          </cell>
        </row>
        <row r="15">
          <cell r="B15" t="str">
            <v>Cerro Navia 220</v>
          </cell>
          <cell r="C15">
            <v>1.0289999999999999</v>
          </cell>
          <cell r="D15">
            <v>1.0147999999999999</v>
          </cell>
          <cell r="E15">
            <v>83.177000000000007</v>
          </cell>
          <cell r="F15">
            <v>8.6446000000000005</v>
          </cell>
          <cell r="G15">
            <v>54.997</v>
          </cell>
          <cell r="H15">
            <v>5715.8095000000003</v>
          </cell>
        </row>
        <row r="16">
          <cell r="B16" t="str">
            <v>Charrua 220</v>
          </cell>
          <cell r="C16">
            <v>0.95189999999999997</v>
          </cell>
          <cell r="D16">
            <v>0.93789999999999996</v>
          </cell>
          <cell r="E16">
            <v>76.944999999999993</v>
          </cell>
          <cell r="F16">
            <v>7.9894999999999996</v>
          </cell>
          <cell r="G16">
            <v>50.875999999999998</v>
          </cell>
          <cell r="H16">
            <v>5282.6574000000001</v>
          </cell>
        </row>
        <row r="17">
          <cell r="B17" t="str">
            <v>Chena 220</v>
          </cell>
          <cell r="C17">
            <v>1.0205</v>
          </cell>
          <cell r="D17">
            <v>1.0145</v>
          </cell>
          <cell r="E17">
            <v>82.49</v>
          </cell>
          <cell r="F17">
            <v>8.6419999999999995</v>
          </cell>
          <cell r="G17">
            <v>54.542000000000002</v>
          </cell>
          <cell r="H17">
            <v>5714.0904</v>
          </cell>
        </row>
        <row r="18">
          <cell r="B18" t="str">
            <v>Ciruelos 220</v>
          </cell>
          <cell r="C18">
            <v>1.101</v>
          </cell>
          <cell r="D18">
            <v>1.0179</v>
          </cell>
          <cell r="E18">
            <v>88.997</v>
          </cell>
          <cell r="F18">
            <v>8.6709999999999994</v>
          </cell>
          <cell r="G18">
            <v>58.844999999999999</v>
          </cell>
          <cell r="H18">
            <v>5733.2651999999998</v>
          </cell>
        </row>
        <row r="19">
          <cell r="B19" t="str">
            <v>Colbun 220</v>
          </cell>
          <cell r="C19">
            <v>0.95240000000000002</v>
          </cell>
          <cell r="D19">
            <v>0.97640000000000005</v>
          </cell>
          <cell r="E19">
            <v>76.984999999999999</v>
          </cell>
          <cell r="F19">
            <v>8.3175000000000008</v>
          </cell>
          <cell r="G19">
            <v>50.902000000000001</v>
          </cell>
          <cell r="H19">
            <v>5499.5309999999999</v>
          </cell>
        </row>
        <row r="20">
          <cell r="B20" t="str">
            <v>Diego de Almagro 220</v>
          </cell>
          <cell r="C20">
            <v>0.88490000000000002</v>
          </cell>
          <cell r="D20">
            <v>1.0059</v>
          </cell>
          <cell r="E20">
            <v>71.528999999999996</v>
          </cell>
          <cell r="F20">
            <v>8.5686999999999998</v>
          </cell>
          <cell r="G20">
            <v>47.295000000000002</v>
          </cell>
          <cell r="H20">
            <v>5665.6243999999997</v>
          </cell>
        </row>
        <row r="21">
          <cell r="B21" t="str">
            <v>Hualpen 220</v>
          </cell>
          <cell r="C21">
            <v>0.9415</v>
          </cell>
          <cell r="D21">
            <v>0.94410000000000005</v>
          </cell>
          <cell r="E21">
            <v>76.103999999999999</v>
          </cell>
          <cell r="F21">
            <v>8.0422999999999991</v>
          </cell>
          <cell r="G21">
            <v>50.32</v>
          </cell>
          <cell r="H21">
            <v>5317.5688</v>
          </cell>
        </row>
        <row r="22">
          <cell r="B22" t="str">
            <v>Itahue 220</v>
          </cell>
          <cell r="C22">
            <v>1.0016</v>
          </cell>
          <cell r="D22">
            <v>0.99099999999999999</v>
          </cell>
          <cell r="E22">
            <v>80.962000000000003</v>
          </cell>
          <cell r="F22">
            <v>8.4418000000000006</v>
          </cell>
          <cell r="G22">
            <v>53.531999999999996</v>
          </cell>
          <cell r="H22">
            <v>5581.7182000000003</v>
          </cell>
        </row>
        <row r="23">
          <cell r="B23" t="str">
            <v>Lagunillas 220</v>
          </cell>
          <cell r="C23">
            <v>0.93669999999999998</v>
          </cell>
          <cell r="D23">
            <v>0.94889999999999997</v>
          </cell>
          <cell r="E23">
            <v>75.715999999999994</v>
          </cell>
          <cell r="F23">
            <v>8.0831999999999997</v>
          </cell>
          <cell r="G23">
            <v>50.063000000000002</v>
          </cell>
          <cell r="H23">
            <v>5344.6117999999997</v>
          </cell>
        </row>
        <row r="24">
          <cell r="B24" t="str">
            <v>Los Vilos 220</v>
          </cell>
          <cell r="C24">
            <v>1.0297000000000001</v>
          </cell>
          <cell r="D24">
            <v>1.0121</v>
          </cell>
          <cell r="E24">
            <v>83.233000000000004</v>
          </cell>
          <cell r="F24">
            <v>8.6216000000000008</v>
          </cell>
          <cell r="G24">
            <v>55.033999999999999</v>
          </cell>
          <cell r="H24">
            <v>5700.6018999999997</v>
          </cell>
        </row>
        <row r="25">
          <cell r="B25" t="str">
            <v>Maitencillo 220</v>
          </cell>
          <cell r="C25">
            <v>0.86799999999999999</v>
          </cell>
          <cell r="D25">
            <v>0.99929999999999997</v>
          </cell>
          <cell r="E25">
            <v>70.162999999999997</v>
          </cell>
          <cell r="F25">
            <v>8.5124999999999993</v>
          </cell>
          <cell r="G25">
            <v>46.392000000000003</v>
          </cell>
          <cell r="H25">
            <v>5628.4650000000001</v>
          </cell>
        </row>
        <row r="26">
          <cell r="B26" t="str">
            <v>Nogales 220</v>
          </cell>
          <cell r="C26">
            <v>1.0065</v>
          </cell>
          <cell r="D26">
            <v>1.0007999999999999</v>
          </cell>
          <cell r="E26">
            <v>81.358000000000004</v>
          </cell>
          <cell r="F26">
            <v>8.5252999999999997</v>
          </cell>
          <cell r="G26">
            <v>53.793999999999997</v>
          </cell>
          <cell r="H26">
            <v>5636.9283999999998</v>
          </cell>
        </row>
        <row r="27">
          <cell r="B27" t="str">
            <v>Pan de Azucar 220</v>
          </cell>
          <cell r="C27">
            <v>0.99719999999999998</v>
          </cell>
          <cell r="D27">
            <v>0.98319999999999996</v>
          </cell>
          <cell r="E27">
            <v>80.605999999999995</v>
          </cell>
          <cell r="F27">
            <v>8.3754000000000008</v>
          </cell>
          <cell r="G27">
            <v>53.296999999999997</v>
          </cell>
          <cell r="H27">
            <v>5537.8145000000004</v>
          </cell>
        </row>
        <row r="28">
          <cell r="B28" t="str">
            <v>Polpaico 220</v>
          </cell>
          <cell r="C28">
            <v>1</v>
          </cell>
          <cell r="D28">
            <v>1</v>
          </cell>
          <cell r="E28">
            <v>80.832999999999998</v>
          </cell>
          <cell r="F28">
            <v>8.5184999999999995</v>
          </cell>
          <cell r="G28">
            <v>53.447000000000003</v>
          </cell>
          <cell r="H28">
            <v>5632.4322000000002</v>
          </cell>
        </row>
        <row r="29">
          <cell r="B29" t="str">
            <v>Puerto Montt 220</v>
          </cell>
          <cell r="C29">
            <v>1.1465000000000001</v>
          </cell>
          <cell r="D29">
            <v>1.0512999999999999</v>
          </cell>
          <cell r="E29">
            <v>92.674999999999997</v>
          </cell>
          <cell r="F29">
            <v>8.9555000000000007</v>
          </cell>
          <cell r="G29">
            <v>61.277000000000001</v>
          </cell>
          <cell r="H29">
            <v>5921.3765999999996</v>
          </cell>
        </row>
        <row r="30">
          <cell r="B30" t="str">
            <v>Quillota 220</v>
          </cell>
          <cell r="C30">
            <v>1.0222</v>
          </cell>
          <cell r="D30">
            <v>0.99850000000000005</v>
          </cell>
          <cell r="E30">
            <v>82.626999999999995</v>
          </cell>
          <cell r="F30">
            <v>8.5056999999999992</v>
          </cell>
          <cell r="G30">
            <v>54.633000000000003</v>
          </cell>
          <cell r="H30">
            <v>5623.9687999999996</v>
          </cell>
        </row>
        <row r="31">
          <cell r="B31" t="str">
            <v>Rapel 220</v>
          </cell>
          <cell r="C31">
            <v>1.0451999999999999</v>
          </cell>
          <cell r="D31">
            <v>1.0229999999999999</v>
          </cell>
          <cell r="E31">
            <v>84.486000000000004</v>
          </cell>
          <cell r="F31">
            <v>8.7143999999999995</v>
          </cell>
          <cell r="G31">
            <v>55.862000000000002</v>
          </cell>
          <cell r="H31">
            <v>5761.9612999999999</v>
          </cell>
        </row>
        <row r="32">
          <cell r="B32" t="str">
            <v>Temuco 220</v>
          </cell>
          <cell r="C32">
            <v>0.97760000000000002</v>
          </cell>
          <cell r="D32">
            <v>0.96060000000000001</v>
          </cell>
          <cell r="E32">
            <v>79.022000000000006</v>
          </cell>
          <cell r="F32">
            <v>8.1829000000000001</v>
          </cell>
          <cell r="G32">
            <v>52.249000000000002</v>
          </cell>
          <cell r="H32">
            <v>5410.5334999999995</v>
          </cell>
        </row>
        <row r="33">
          <cell r="B33" t="str">
            <v>Valdivia 220</v>
          </cell>
          <cell r="C33">
            <v>1.1282000000000001</v>
          </cell>
          <cell r="D33">
            <v>1.0328999999999999</v>
          </cell>
          <cell r="E33">
            <v>91.194999999999993</v>
          </cell>
          <cell r="F33">
            <v>8.7987000000000002</v>
          </cell>
          <cell r="G33">
            <v>60.298000000000002</v>
          </cell>
          <cell r="H33">
            <v>5817.7003999999997</v>
          </cell>
        </row>
        <row r="34">
          <cell r="B34" t="str">
            <v>Lagunilla 220</v>
          </cell>
          <cell r="C34">
            <v>0.93669999999999998</v>
          </cell>
          <cell r="D34">
            <v>0.94889999999999997</v>
          </cell>
          <cell r="E34">
            <v>75.715999999999994</v>
          </cell>
          <cell r="F34">
            <v>8.0831999999999997</v>
          </cell>
          <cell r="G34">
            <v>50.063000000000002</v>
          </cell>
          <cell r="H34">
            <v>5344.6117999999997</v>
          </cell>
        </row>
      </sheetData>
      <sheetData sheetId="2">
        <row r="36">
          <cell r="J36">
            <v>2601311195.4572444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</sheetNames>
    <sheetDataSet>
      <sheetData sheetId="0">
        <row r="11">
          <cell r="W11">
            <v>35</v>
          </cell>
          <cell r="AA11">
            <v>1656</v>
          </cell>
        </row>
        <row r="21">
          <cell r="W21">
            <v>37</v>
          </cell>
          <cell r="AA21">
            <v>1750</v>
          </cell>
        </row>
        <row r="31">
          <cell r="W31">
            <v>23</v>
          </cell>
          <cell r="AA31">
            <v>1088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|PRIVATE|Custom"/>
      <sheetName val="|PRIVATE|Template"/>
      <sheetName val="|PRIVATE|Datasheets"/>
      <sheetName val="L2006 Endesa"/>
      <sheetName val="L2006 Colbún BB"/>
      <sheetName val="L2006 Colbún BV"/>
      <sheetName val="L2013-01 Endesa"/>
      <sheetName val="L2013-01 Panguipulli"/>
      <sheetName val="L2013-03 Endesa"/>
      <sheetName val="L2013-03 2 Carén 1-A"/>
      <sheetName val="L2013-03 2 ERNC-1  1-A"/>
      <sheetName val="L2013-03 2 Chungungo 1-B"/>
      <sheetName val="L2013-03 2 Carén 1-B"/>
      <sheetName val="L2013-03 2 ERNC-1  1-B"/>
      <sheetName val="L2013-03 2 El Morado 1-B"/>
      <sheetName val="L2013-03 2 SPV P4 1-B"/>
      <sheetName val="L2013-03 2 Carén 1-C"/>
      <sheetName val="L2013-03 2 ERNC-1  1-C"/>
      <sheetName val="L2013-03 2 San Juan 2A"/>
      <sheetName val="L2013-03 2 Pelumpen 2- B"/>
      <sheetName val="L2013-03 2 Santiago Solar 2-B"/>
      <sheetName val="L2013-03 2 San Juan 2-C"/>
      <sheetName val="L2013-03 2 Acciona Energia 3"/>
      <sheetName val="L2013-03-2 E-CL S.A. 3"/>
      <sheetName val="L2013_03 2 Caren S.A. 3"/>
      <sheetName val="L2013-03 2 San Juan SpA 3"/>
      <sheetName val="L2013-03 2 El Campesino 4"/>
      <sheetName val="L2013-03 2 Norvid S.A. 4"/>
      <sheetName val="L2013-03 2 Abengoa S.A. 4"/>
      <sheetName val="L2015_02 Aela Generación 4-A"/>
      <sheetName val="L2015_02 Consorcio Abengoa 4-A"/>
      <sheetName val="L2015Ibereolica Cabo Leones 4-A"/>
      <sheetName val="L2015_02 SCB II SpA 4-B"/>
      <sheetName val="L2015-02 Aela Generación 4-B"/>
      <sheetName val="L2015_02 Amunche Solar 4-B"/>
      <sheetName val="L2015_02 Aela Generación 4-C"/>
      <sheetName val="L2015_02 Consorcio Abengoa 4-C"/>
      <sheetName val="L2015_02 Ibereolica Cabo Leones"/>
      <sheetName val="PRORRATA_Precios"/>
      <sheetName val="Distribución Reactivos"/>
      <sheetName val="Don Pablo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30">
          <cell r="C30">
            <v>6896</v>
          </cell>
          <cell r="D30">
            <v>56299</v>
          </cell>
          <cell r="P30">
            <v>251.08617900978257</v>
          </cell>
          <cell r="Q30">
            <v>350840.89600000001</v>
          </cell>
          <cell r="R30">
            <v>2941566.4510000004</v>
          </cell>
          <cell r="AC30">
            <v>3292658.4331790102</v>
          </cell>
        </row>
        <row r="34">
          <cell r="C34">
            <v>9612</v>
          </cell>
          <cell r="D34">
            <v>79147</v>
          </cell>
          <cell r="P34">
            <v>8924.1978504918206</v>
          </cell>
          <cell r="Q34">
            <v>489020.11199999996</v>
          </cell>
          <cell r="R34">
            <v>4135351.6030000001</v>
          </cell>
          <cell r="AC34">
            <v>4633295.9128504917</v>
          </cell>
        </row>
        <row r="36">
          <cell r="C36">
            <v>5261</v>
          </cell>
          <cell r="D36">
            <v>42910</v>
          </cell>
          <cell r="P36">
            <v>4297.4887150097438</v>
          </cell>
          <cell r="Q36">
            <v>267658.636</v>
          </cell>
          <cell r="R36">
            <v>2242004.5900000003</v>
          </cell>
          <cell r="S36">
            <v>30016.687944445468</v>
          </cell>
          <cell r="T36">
            <v>250780.35077586886</v>
          </cell>
          <cell r="AC36">
            <v>2794757.7534353239</v>
          </cell>
        </row>
        <row r="37">
          <cell r="K37">
            <v>5.0661556236402797E-2</v>
          </cell>
          <cell r="L37">
            <v>63.893999999999998</v>
          </cell>
        </row>
      </sheetData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ras"/>
      <sheetName val="Facturación Contratos"/>
      <sheetName val="Demanda Contrato"/>
      <sheetName val="TOTAL ACTIVOS 220"/>
      <sheetName val="TOTAL ACTIVOS 23"/>
      <sheetName val="TOTAL REACTIVOS 23"/>
    </sheetNames>
    <sheetDataSet>
      <sheetData sheetId="0">
        <row r="14">
          <cell r="L14">
            <v>61612542.978678361</v>
          </cell>
        </row>
        <row r="22">
          <cell r="I22">
            <v>288.25766233142946</v>
          </cell>
          <cell r="L22">
            <v>5513706.0709873717</v>
          </cell>
        </row>
        <row r="23">
          <cell r="I23">
            <v>2.6613344319173704</v>
          </cell>
          <cell r="L23">
            <v>103661.34865878304</v>
          </cell>
        </row>
        <row r="24">
          <cell r="I24">
            <v>87.322844185063019</v>
          </cell>
          <cell r="L24">
            <v>2823033.9961534278</v>
          </cell>
        </row>
        <row r="25">
          <cell r="I25">
            <v>1056.3593046897736</v>
          </cell>
          <cell r="L25">
            <v>16337684.437505171</v>
          </cell>
        </row>
        <row r="31">
          <cell r="I31">
            <v>402.77760253148358</v>
          </cell>
          <cell r="L31">
            <v>7704209.1244817544</v>
          </cell>
        </row>
        <row r="32">
          <cell r="I32">
            <v>3.403248097947833</v>
          </cell>
          <cell r="L32">
            <v>132559.54735442429</v>
          </cell>
        </row>
        <row r="33">
          <cell r="I33">
            <v>113.16310155073701</v>
          </cell>
          <cell r="L33">
            <v>3658415.9136051009</v>
          </cell>
        </row>
        <row r="34">
          <cell r="I34">
            <v>1460.5568005186597</v>
          </cell>
          <cell r="L34">
            <v>22456448.148813687</v>
          </cell>
        </row>
        <row r="40">
          <cell r="I40">
            <v>221.04551700680531</v>
          </cell>
          <cell r="L40">
            <v>7713503.84554708</v>
          </cell>
        </row>
        <row r="41">
          <cell r="I41">
            <v>1.857409160213612</v>
          </cell>
          <cell r="L41">
            <v>138058.85468685735</v>
          </cell>
        </row>
        <row r="42">
          <cell r="I42">
            <v>69.169875888562345</v>
          </cell>
          <cell r="L42">
            <v>4424512.4182981215</v>
          </cell>
        </row>
        <row r="43">
          <cell r="I43">
            <v>821.36546325058089</v>
          </cell>
          <cell r="L43">
            <v>22818410.392359503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rorrata"/>
      <sheetName val="Consumos"/>
      <sheetName val="Factores"/>
      <sheetName val="Dda max 52"/>
    </sheetNames>
    <sheetDataSet>
      <sheetData sheetId="0">
        <row r="27">
          <cell r="F27">
            <v>149457.12579545929</v>
          </cell>
          <cell r="J27">
            <v>1509.081218952218</v>
          </cell>
        </row>
        <row r="31">
          <cell r="F31">
            <v>201172.22838165588</v>
          </cell>
          <cell r="J31">
            <v>2015.2439389272861</v>
          </cell>
        </row>
        <row r="33">
          <cell r="F33">
            <v>113214.00650219523</v>
          </cell>
          <cell r="J33">
            <v>1062.424319427648</v>
          </cell>
        </row>
        <row r="34">
          <cell r="O34"/>
          <cell r="P34"/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Reliquidación prorrata ENERO 20"/>
    </sheetNames>
    <sheetDataSet>
      <sheetData sheetId="0">
        <row r="99">
          <cell r="C99">
            <v>9.3132257461547852E-10</v>
          </cell>
          <cell r="F99">
            <v>0</v>
          </cell>
        </row>
        <row r="103">
          <cell r="D103">
            <v>-725.08743664959911</v>
          </cell>
          <cell r="G103">
            <v>-7.2422964943104944</v>
          </cell>
        </row>
        <row r="105">
          <cell r="E105">
            <v>-885.49950778883067</v>
          </cell>
          <cell r="H105">
            <v>-8.5133891388729808</v>
          </cell>
          <cell r="I105">
            <v>-1.6267812754684883</v>
          </cell>
          <cell r="J105">
            <v>-1.5640236860750001E-2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QUES 2018"/>
      <sheetName val="RESUMEN COMPRAS"/>
      <sheetName val="R2"/>
      <sheetName val="R"/>
      <sheetName val="EL (CHQE)"/>
      <sheetName val="EL (EDECSA)"/>
      <sheetName val="EL (LITORAL)"/>
      <sheetName val="EL (LINARES)"/>
      <sheetName val="EL (PARRAL)"/>
      <sheetName val="F"/>
      <sheetName val="PLICI"/>
      <sheetName val="ICNE"/>
      <sheetName val="POT"/>
      <sheetName val="Fp"/>
      <sheetName val="B2018"/>
      <sheetName val="CNE147"/>
      <sheetName val="CDECContratos"/>
      <sheetName val="Contactos"/>
      <sheetName val="Resumen"/>
    </sheetNames>
    <sheetDataSet>
      <sheetData sheetId="0"/>
      <sheetData sheetId="1">
        <row r="209">
          <cell r="J209">
            <v>-40245.513753032312</v>
          </cell>
        </row>
        <row r="211">
          <cell r="J211">
            <v>-57831.875740535557</v>
          </cell>
        </row>
        <row r="215">
          <cell r="J215">
            <v>-23009.794973732904</v>
          </cell>
        </row>
        <row r="265">
          <cell r="J265">
            <v>-32532.137469119392</v>
          </cell>
        </row>
        <row r="267">
          <cell r="J267">
            <v>-48409.5357179977</v>
          </cell>
        </row>
        <row r="271">
          <cell r="J271">
            <v>-19832.698276584968</v>
          </cell>
        </row>
      </sheetData>
      <sheetData sheetId="2">
        <row r="467">
          <cell r="G467">
            <v>80706.238205543879</v>
          </cell>
        </row>
        <row r="468">
          <cell r="K468"/>
          <cell r="L468"/>
          <cell r="M468"/>
          <cell r="N468"/>
          <cell r="O468"/>
        </row>
        <row r="469">
          <cell r="K469">
            <v>951.44248956974877</v>
          </cell>
          <cell r="L469">
            <v>0</v>
          </cell>
          <cell r="M469">
            <v>9131606.2793818507</v>
          </cell>
          <cell r="N469">
            <v>1735005.1930825517</v>
          </cell>
          <cell r="O469">
            <v>10866611.472464403</v>
          </cell>
        </row>
        <row r="470">
          <cell r="K470"/>
          <cell r="L470"/>
          <cell r="M470"/>
          <cell r="N470"/>
          <cell r="O470"/>
        </row>
        <row r="498">
          <cell r="K498"/>
          <cell r="L498"/>
          <cell r="M498"/>
          <cell r="N498"/>
          <cell r="O498"/>
        </row>
        <row r="499">
          <cell r="K499">
            <v>1414.6701747474503</v>
          </cell>
          <cell r="L499">
            <v>0</v>
          </cell>
          <cell r="M499">
            <v>12913536.684482355</v>
          </cell>
          <cell r="N499">
            <v>2453571.9700516476</v>
          </cell>
          <cell r="O499">
            <v>15367108.654534003</v>
          </cell>
        </row>
        <row r="500">
          <cell r="K500"/>
          <cell r="L500"/>
          <cell r="M500"/>
          <cell r="N500"/>
          <cell r="O500"/>
        </row>
        <row r="531">
          <cell r="K531"/>
          <cell r="L531"/>
          <cell r="M531"/>
          <cell r="N531"/>
          <cell r="O531"/>
        </row>
        <row r="532">
          <cell r="K532">
            <v>720.14922752471807</v>
          </cell>
          <cell r="L532">
            <v>0</v>
          </cell>
          <cell r="M532">
            <v>7082222.2520955866</v>
          </cell>
          <cell r="N532">
            <v>1345622.2278981614</v>
          </cell>
          <cell r="O532">
            <v>8427844.4799937475</v>
          </cell>
        </row>
        <row r="533">
          <cell r="K533"/>
          <cell r="L533"/>
          <cell r="M533"/>
          <cell r="N533"/>
          <cell r="O533"/>
        </row>
        <row r="574">
          <cell r="K574"/>
          <cell r="L574"/>
          <cell r="M574"/>
          <cell r="N574"/>
          <cell r="O574"/>
        </row>
        <row r="575">
          <cell r="K575">
            <v>7224.8934436926456</v>
          </cell>
          <cell r="L575">
            <v>0</v>
          </cell>
          <cell r="M575">
            <v>7003267.1435827445</v>
          </cell>
          <cell r="N575">
            <v>1330620.7572807216</v>
          </cell>
          <cell r="O575">
            <v>8333887.9008634659</v>
          </cell>
        </row>
        <row r="576">
          <cell r="K576"/>
          <cell r="L576"/>
          <cell r="M576"/>
          <cell r="N576"/>
          <cell r="O576"/>
        </row>
        <row r="604">
          <cell r="K604"/>
          <cell r="L604"/>
          <cell r="M604"/>
          <cell r="N604"/>
          <cell r="O604"/>
        </row>
        <row r="605">
          <cell r="K605">
            <v>10738.637158933539</v>
          </cell>
          <cell r="L605">
            <v>0</v>
          </cell>
          <cell r="M605">
            <v>10380491.70383653</v>
          </cell>
          <cell r="N605">
            <v>1972293.4237289408</v>
          </cell>
          <cell r="O605">
            <v>12352785.127565471</v>
          </cell>
        </row>
        <row r="606">
          <cell r="K606"/>
          <cell r="L606"/>
          <cell r="M606"/>
          <cell r="N606"/>
          <cell r="O606"/>
        </row>
        <row r="637">
          <cell r="K637"/>
          <cell r="L637"/>
          <cell r="M637"/>
          <cell r="N637"/>
          <cell r="O637"/>
        </row>
        <row r="638">
          <cell r="K638">
            <v>5468.0184771202448</v>
          </cell>
          <cell r="L638">
            <v>0</v>
          </cell>
          <cell r="M638">
            <v>5236589.1840608492</v>
          </cell>
          <cell r="N638">
            <v>994951.94497156132</v>
          </cell>
          <cell r="O638">
            <v>6231541.1290324107</v>
          </cell>
        </row>
        <row r="639">
          <cell r="K639"/>
          <cell r="L639"/>
          <cell r="M639"/>
          <cell r="N639"/>
          <cell r="O639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CTIVOS"/>
      <sheetName val="RESULTADOS"/>
      <sheetName val="FACTORES"/>
      <sheetName val="ENERGIA15min"/>
      <sheetName val="POTHP"/>
      <sheetName val="SALDO"/>
      <sheetName val="DISTSUM"/>
    </sheetNames>
    <sheetDataSet>
      <sheetData sheetId="0">
        <row r="28">
          <cell r="C28">
            <v>434912.26433311519</v>
          </cell>
        </row>
        <row r="32">
          <cell r="C32">
            <v>662642.92227485415</v>
          </cell>
        </row>
        <row r="34">
          <cell r="C34">
            <v>349584.91343506123</v>
          </cell>
        </row>
      </sheetData>
      <sheetData sheetId="1">
        <row r="26">
          <cell r="C26">
            <v>33725.13946179147</v>
          </cell>
          <cell r="F26">
            <v>514873.0359076336</v>
          </cell>
        </row>
        <row r="30">
          <cell r="D30">
            <v>50240.898831446269</v>
          </cell>
          <cell r="G30">
            <v>785676.34466085001</v>
          </cell>
        </row>
        <row r="32">
          <cell r="E32">
            <v>27172.724144631786</v>
          </cell>
          <cell r="H32">
            <v>413790.20127332868</v>
          </cell>
          <cell r="L32">
            <v>146</v>
          </cell>
          <cell r="M32">
            <v>2220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BK159"/>
  <sheetViews>
    <sheetView showGridLines="0" tabSelected="1" topLeftCell="M1" zoomScale="85" zoomScaleNormal="85" workbookViewId="0">
      <selection activeCell="AA16" sqref="AA16"/>
    </sheetView>
  </sheetViews>
  <sheetFormatPr baseColWidth="10" defaultRowHeight="15" x14ac:dyDescent="0.25"/>
  <cols>
    <col min="1" max="1" width="9.7109375" style="3" customWidth="1"/>
    <col min="2" max="2" width="26.42578125" style="3" customWidth="1"/>
    <col min="3" max="3" width="29" style="3" customWidth="1"/>
    <col min="4" max="4" width="17.85546875" style="3" customWidth="1"/>
    <col min="5" max="5" width="30.42578125" style="3" bestFit="1" customWidth="1"/>
    <col min="6" max="6" width="23.7109375" style="3" customWidth="1"/>
    <col min="7" max="7" width="18.140625" style="3" bestFit="1" customWidth="1"/>
    <col min="8" max="8" width="14.5703125" style="3" customWidth="1"/>
    <col min="9" max="9" width="16.7109375" style="3" customWidth="1"/>
    <col min="10" max="10" width="16" style="3" customWidth="1"/>
    <col min="11" max="12" width="12.42578125" style="3" customWidth="1"/>
    <col min="13" max="13" width="21.140625" style="3" bestFit="1" customWidth="1"/>
    <col min="14" max="16" width="12.42578125" style="3" customWidth="1"/>
    <col min="17" max="22" width="11.42578125" style="3"/>
    <col min="23" max="23" width="17.5703125" style="3" bestFit="1" customWidth="1"/>
    <col min="24" max="25" width="11.42578125" style="3"/>
    <col min="26" max="26" width="12.7109375" style="3" bestFit="1" customWidth="1"/>
    <col min="27" max="28" width="13.7109375" style="3" bestFit="1" customWidth="1"/>
    <col min="29" max="16384" width="11.42578125" style="3"/>
  </cols>
  <sheetData>
    <row r="2" spans="1:63" x14ac:dyDescent="0.25">
      <c r="B2" s="2" t="s">
        <v>31</v>
      </c>
    </row>
    <row r="3" spans="1:63" x14ac:dyDescent="0.25">
      <c r="B3" s="2" t="s">
        <v>13</v>
      </c>
    </row>
    <row r="4" spans="1:63" x14ac:dyDescent="0.25">
      <c r="B4" s="2" t="s">
        <v>14</v>
      </c>
      <c r="Z4" s="3">
        <v>1000</v>
      </c>
    </row>
    <row r="5" spans="1:63" x14ac:dyDescent="0.25">
      <c r="M5" s="4" t="s">
        <v>12</v>
      </c>
      <c r="N5" s="5"/>
      <c r="O5" s="5"/>
      <c r="P5" s="6"/>
      <c r="Q5" s="7"/>
      <c r="R5" s="6"/>
      <c r="W5" s="31" t="s">
        <v>87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 t="s">
        <v>88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 t="s">
        <v>89</v>
      </c>
      <c r="AT5" s="31"/>
      <c r="AU5" s="31"/>
      <c r="AV5" s="31"/>
      <c r="AW5" s="31"/>
      <c r="AX5" s="31"/>
      <c r="AY5" s="31"/>
      <c r="AZ5" s="31"/>
      <c r="BA5" s="31"/>
      <c r="BB5" s="31"/>
      <c r="BC5" s="31" t="s">
        <v>90</v>
      </c>
      <c r="BD5" s="31"/>
      <c r="BE5" s="31"/>
      <c r="BF5" s="31"/>
      <c r="BG5" s="31"/>
      <c r="BH5" s="31"/>
      <c r="BI5" s="31"/>
      <c r="BJ5" s="31"/>
      <c r="BK5" s="31"/>
    </row>
    <row r="6" spans="1:63" s="14" customFormat="1" ht="38.25" x14ac:dyDescent="0.25">
      <c r="B6" s="22" t="s">
        <v>38</v>
      </c>
      <c r="C6" s="17" t="s">
        <v>22</v>
      </c>
      <c r="D6" s="17" t="s">
        <v>34</v>
      </c>
      <c r="E6" s="17" t="s">
        <v>35</v>
      </c>
      <c r="F6" s="17" t="s">
        <v>36</v>
      </c>
      <c r="G6" s="17" t="s">
        <v>23</v>
      </c>
      <c r="H6" s="18" t="s">
        <v>1</v>
      </c>
      <c r="I6" s="19" t="s">
        <v>0</v>
      </c>
      <c r="J6" s="17" t="s">
        <v>24</v>
      </c>
      <c r="K6" s="20" t="s">
        <v>25</v>
      </c>
      <c r="L6" s="20" t="s">
        <v>26</v>
      </c>
      <c r="M6" s="17" t="s">
        <v>29</v>
      </c>
      <c r="N6" s="17" t="s">
        <v>2</v>
      </c>
      <c r="O6" s="17" t="s">
        <v>3</v>
      </c>
      <c r="P6" s="18" t="s">
        <v>4</v>
      </c>
      <c r="Q6" s="18" t="s">
        <v>5</v>
      </c>
      <c r="R6" s="18" t="s">
        <v>6</v>
      </c>
      <c r="S6" s="17" t="s">
        <v>7</v>
      </c>
      <c r="T6" s="17" t="s">
        <v>32</v>
      </c>
      <c r="W6" s="27" t="str">
        <f>+O6</f>
        <v>PRECIO ENERGÍA</v>
      </c>
      <c r="X6" s="28"/>
      <c r="Y6" s="28"/>
      <c r="Z6" s="29"/>
      <c r="AA6" s="28"/>
      <c r="AB6" s="28"/>
      <c r="AC6" s="28"/>
      <c r="AD6" s="30"/>
      <c r="AE6" s="29"/>
      <c r="AF6" s="31"/>
      <c r="AG6" s="31"/>
      <c r="AH6" s="27" t="str">
        <f>+O6</f>
        <v>PRECIO ENERGÍA</v>
      </c>
      <c r="AI6" s="28"/>
      <c r="AJ6" s="28"/>
      <c r="AK6" s="29"/>
      <c r="AL6" s="28"/>
      <c r="AM6" s="28"/>
      <c r="AN6" s="28"/>
      <c r="AO6" s="30"/>
      <c r="AP6" s="29"/>
      <c r="AQ6" s="31"/>
      <c r="AR6" s="31"/>
      <c r="AS6" s="27" t="str">
        <f>+AH6</f>
        <v>PRECIO ENERGÍA</v>
      </c>
      <c r="AT6" s="28"/>
      <c r="AU6" s="28"/>
      <c r="AV6" s="29"/>
      <c r="AW6" s="28"/>
      <c r="AX6" s="28"/>
      <c r="AY6" s="30"/>
      <c r="AZ6" s="29"/>
      <c r="BA6" s="31"/>
      <c r="BB6" s="31"/>
      <c r="BC6" s="27" t="str">
        <f>+AS6</f>
        <v>PRECIO ENERGÍA</v>
      </c>
      <c r="BD6" s="28"/>
      <c r="BE6" s="28"/>
      <c r="BF6" s="29"/>
      <c r="BG6" s="28"/>
      <c r="BH6" s="28"/>
      <c r="BI6" s="28"/>
      <c r="BJ6" s="30"/>
      <c r="BK6" s="29"/>
    </row>
    <row r="7" spans="1:63" s="14" customFormat="1" ht="30" x14ac:dyDescent="0.25">
      <c r="A7" s="12" t="s">
        <v>15</v>
      </c>
      <c r="B7" s="23" t="s">
        <v>39</v>
      </c>
      <c r="C7" s="16" t="s">
        <v>20</v>
      </c>
      <c r="D7" s="16" t="s">
        <v>37</v>
      </c>
      <c r="E7" s="16" t="s">
        <v>21</v>
      </c>
      <c r="F7" s="16" t="s">
        <v>37</v>
      </c>
      <c r="G7" s="16" t="s">
        <v>19</v>
      </c>
      <c r="H7" s="16" t="s">
        <v>16</v>
      </c>
      <c r="I7" s="16" t="s">
        <v>30</v>
      </c>
      <c r="J7" s="16" t="s">
        <v>30</v>
      </c>
      <c r="K7" s="16" t="s">
        <v>17</v>
      </c>
      <c r="L7" s="16" t="s">
        <v>17</v>
      </c>
      <c r="M7" s="16" t="s">
        <v>19</v>
      </c>
      <c r="N7" s="16" t="s">
        <v>16</v>
      </c>
      <c r="O7" s="16" t="s">
        <v>16</v>
      </c>
      <c r="P7" s="16" t="s">
        <v>16</v>
      </c>
      <c r="Q7" s="16" t="s">
        <v>16</v>
      </c>
      <c r="R7" s="16" t="s">
        <v>16</v>
      </c>
      <c r="S7" s="16" t="s">
        <v>16</v>
      </c>
      <c r="T7" s="21" t="s">
        <v>33</v>
      </c>
      <c r="W7" s="32" t="s">
        <v>2</v>
      </c>
      <c r="X7" s="32" t="s">
        <v>3</v>
      </c>
      <c r="Y7" s="32" t="s">
        <v>4</v>
      </c>
      <c r="Z7" s="32" t="s">
        <v>5</v>
      </c>
      <c r="AA7" s="32" t="s">
        <v>81</v>
      </c>
      <c r="AB7" s="32" t="s">
        <v>82</v>
      </c>
      <c r="AC7" s="32" t="s">
        <v>83</v>
      </c>
      <c r="AD7" s="32" t="s">
        <v>6</v>
      </c>
      <c r="AE7" s="32" t="s">
        <v>7</v>
      </c>
      <c r="AF7" s="31"/>
      <c r="AG7" s="31"/>
      <c r="AH7" s="32" t="s">
        <v>2</v>
      </c>
      <c r="AI7" s="32" t="s">
        <v>3</v>
      </c>
      <c r="AJ7" s="32" t="s">
        <v>4</v>
      </c>
      <c r="AK7" s="32" t="s">
        <v>5</v>
      </c>
      <c r="AL7" s="32" t="s">
        <v>81</v>
      </c>
      <c r="AM7" s="32" t="s">
        <v>82</v>
      </c>
      <c r="AN7" s="32" t="s">
        <v>83</v>
      </c>
      <c r="AO7" s="32" t="s">
        <v>6</v>
      </c>
      <c r="AP7" s="32" t="s">
        <v>7</v>
      </c>
      <c r="AQ7" s="31"/>
      <c r="AR7" s="31"/>
      <c r="AS7" s="32" t="s">
        <v>2</v>
      </c>
      <c r="AT7" s="32" t="s">
        <v>3</v>
      </c>
      <c r="AU7" s="32" t="s">
        <v>4</v>
      </c>
      <c r="AV7" s="32" t="s">
        <v>5</v>
      </c>
      <c r="AW7" s="32" t="s">
        <v>81</v>
      </c>
      <c r="AX7" s="32" t="s">
        <v>82</v>
      </c>
      <c r="AY7" s="32" t="s">
        <v>6</v>
      </c>
      <c r="AZ7" s="32" t="s">
        <v>7</v>
      </c>
      <c r="BA7" s="31"/>
      <c r="BB7" s="31"/>
      <c r="BC7" s="32" t="s">
        <v>2</v>
      </c>
      <c r="BD7" s="32" t="s">
        <v>3</v>
      </c>
      <c r="BE7" s="32" t="s">
        <v>4</v>
      </c>
      <c r="BF7" s="32" t="s">
        <v>5</v>
      </c>
      <c r="BG7" s="32" t="s">
        <v>81</v>
      </c>
      <c r="BH7" s="32" t="s">
        <v>82</v>
      </c>
      <c r="BI7" s="32" t="s">
        <v>83</v>
      </c>
      <c r="BJ7" s="32" t="s">
        <v>6</v>
      </c>
      <c r="BK7" s="32" t="s">
        <v>7</v>
      </c>
    </row>
    <row r="8" spans="1:63" ht="18.75" hidden="1" customHeight="1" x14ac:dyDescent="0.25">
      <c r="A8" s="15" t="s">
        <v>18</v>
      </c>
      <c r="B8" s="13"/>
      <c r="C8" s="13"/>
      <c r="D8" s="13"/>
      <c r="E8" s="13"/>
      <c r="F8" s="13"/>
      <c r="G8" s="13"/>
      <c r="H8" s="8" t="s">
        <v>8</v>
      </c>
      <c r="I8" s="13"/>
      <c r="J8" s="13" t="s">
        <v>8</v>
      </c>
      <c r="K8" s="13"/>
      <c r="L8" s="13"/>
      <c r="M8" s="13"/>
      <c r="N8" s="13" t="s">
        <v>9</v>
      </c>
      <c r="O8" s="13" t="s">
        <v>10</v>
      </c>
      <c r="P8" s="13" t="s">
        <v>27</v>
      </c>
      <c r="Q8" s="13" t="s">
        <v>11</v>
      </c>
      <c r="R8" s="13" t="s">
        <v>28</v>
      </c>
      <c r="S8" s="13" t="s">
        <v>10</v>
      </c>
      <c r="T8" s="13"/>
      <c r="W8" s="33" t="s">
        <v>9</v>
      </c>
      <c r="X8" s="33" t="s">
        <v>10</v>
      </c>
      <c r="Y8" s="33" t="s">
        <v>84</v>
      </c>
      <c r="Z8" s="33" t="s">
        <v>11</v>
      </c>
      <c r="AA8" s="33" t="s">
        <v>85</v>
      </c>
      <c r="AB8" s="33" t="s">
        <v>85</v>
      </c>
      <c r="AC8" s="33" t="s">
        <v>85</v>
      </c>
      <c r="AD8" s="33" t="s">
        <v>85</v>
      </c>
      <c r="AE8" s="33" t="s">
        <v>86</v>
      </c>
      <c r="AF8" s="31"/>
      <c r="AG8" s="31"/>
      <c r="AH8" s="33" t="s">
        <v>9</v>
      </c>
      <c r="AI8" s="33" t="s">
        <v>10</v>
      </c>
      <c r="AJ8" s="33" t="s">
        <v>84</v>
      </c>
      <c r="AK8" s="33" t="s">
        <v>11</v>
      </c>
      <c r="AL8" s="33" t="s">
        <v>85</v>
      </c>
      <c r="AM8" s="33" t="s">
        <v>85</v>
      </c>
      <c r="AN8" s="33" t="s">
        <v>85</v>
      </c>
      <c r="AO8" s="33" t="s">
        <v>85</v>
      </c>
      <c r="AP8" s="33" t="s">
        <v>86</v>
      </c>
      <c r="AQ8" s="31"/>
      <c r="AR8" s="31"/>
      <c r="AS8" s="33" t="s">
        <v>9</v>
      </c>
      <c r="AT8" s="33" t="s">
        <v>10</v>
      </c>
      <c r="AU8" s="33" t="s">
        <v>84</v>
      </c>
      <c r="AV8" s="33" t="s">
        <v>11</v>
      </c>
      <c r="AW8" s="33" t="s">
        <v>85</v>
      </c>
      <c r="AX8" s="33" t="s">
        <v>85</v>
      </c>
      <c r="AY8" s="33" t="s">
        <v>85</v>
      </c>
      <c r="AZ8" s="33" t="s">
        <v>86</v>
      </c>
      <c r="BA8" s="31"/>
      <c r="BB8" s="31"/>
      <c r="BC8" s="33" t="s">
        <v>9</v>
      </c>
      <c r="BD8" s="33" t="s">
        <v>10</v>
      </c>
      <c r="BE8" s="33" t="s">
        <v>84</v>
      </c>
      <c r="BF8" s="33" t="s">
        <v>11</v>
      </c>
      <c r="BG8" s="33" t="s">
        <v>85</v>
      </c>
      <c r="BH8" s="33" t="s">
        <v>85</v>
      </c>
      <c r="BI8" s="33" t="s">
        <v>85</v>
      </c>
      <c r="BJ8" s="33" t="s">
        <v>85</v>
      </c>
      <c r="BK8" s="33" t="s">
        <v>86</v>
      </c>
    </row>
    <row r="9" spans="1:63" hidden="1" x14ac:dyDescent="0.25">
      <c r="B9" s="24"/>
      <c r="C9" s="11" t="s">
        <v>40</v>
      </c>
      <c r="D9" s="11" t="s">
        <v>41</v>
      </c>
      <c r="E9" s="11" t="s">
        <v>42</v>
      </c>
      <c r="F9" s="1"/>
      <c r="G9" s="1" t="s">
        <v>54</v>
      </c>
      <c r="H9" s="9">
        <v>220</v>
      </c>
      <c r="I9" s="10" t="s">
        <v>76</v>
      </c>
      <c r="J9" s="10" t="s">
        <v>77</v>
      </c>
      <c r="K9" s="25">
        <v>42736</v>
      </c>
      <c r="L9" s="25">
        <v>50040</v>
      </c>
      <c r="M9" s="9" t="s">
        <v>54</v>
      </c>
      <c r="N9" s="35">
        <f>+W9</f>
        <v>0</v>
      </c>
      <c r="O9" s="35">
        <f t="shared" ref="O9:Q9" si="0">+X9</f>
        <v>47.295014463161472</v>
      </c>
      <c r="P9" s="35">
        <f t="shared" si="0"/>
        <v>0</v>
      </c>
      <c r="Q9" s="35">
        <f t="shared" si="0"/>
        <v>29.385000000000002</v>
      </c>
      <c r="R9" s="47">
        <f>+AD9</f>
        <v>1389.7639999999999</v>
      </c>
      <c r="S9" s="47">
        <f>+AE9</f>
        <v>47.295014463161472</v>
      </c>
      <c r="T9" s="9"/>
      <c r="W9" s="34">
        <f>+IFERROR(AA9/Y9,0)</f>
        <v>0</v>
      </c>
      <c r="X9" s="34">
        <f>+IFERROR(AB9/Z9,0)</f>
        <v>47.295014463161472</v>
      </c>
      <c r="Y9" s="34">
        <f>('[1]FACTURACION FEB18'!$L$10)/1000</f>
        <v>0</v>
      </c>
      <c r="Z9" s="34">
        <f>('[1]FACTURACION FEB18'!$K$10)/1000</f>
        <v>29.385000000000002</v>
      </c>
      <c r="AA9" s="34">
        <f>('[1]FACTURACION FEB18'!T$10)/1000</f>
        <v>0</v>
      </c>
      <c r="AB9" s="34">
        <f>('[1]FACTURACION FEB18'!$O$10)/1000</f>
        <v>1389.7639999999999</v>
      </c>
      <c r="AC9" s="34">
        <f>('[1]FACTURACION FEB18'!$Q$10)/1000</f>
        <v>0</v>
      </c>
      <c r="AD9" s="34">
        <f>+W9*Y9+X9*Z9</f>
        <v>1389.7639999999999</v>
      </c>
      <c r="AE9" s="34">
        <f>+IF(Z9=0,0,AD9/Z9)</f>
        <v>47.295014463161472</v>
      </c>
      <c r="AF9" s="31"/>
      <c r="AG9" s="31"/>
      <c r="AH9" s="35" t="e">
        <f>+INDEX([2]Precios!$B$9:$H$35,MATCH($J9,[2]Precios!$B$9:$B$35,0),7)</f>
        <v>#N/A</v>
      </c>
      <c r="AI9" s="35" t="e">
        <f>+INDEX([2]Precios!$B$9:$H$35,MATCH($J9,[2]Precios!$B$9:$B$35,0),6)</f>
        <v>#N/A</v>
      </c>
      <c r="AJ9" s="36">
        <f>+Q9</f>
        <v>29.385000000000002</v>
      </c>
      <c r="AK9" s="36">
        <f>+R9</f>
        <v>1389.7639999999999</v>
      </c>
      <c r="AL9" s="36" t="e">
        <f t="shared" ref="AL9:AM24" si="1">+AH9*AJ9</f>
        <v>#N/A</v>
      </c>
      <c r="AM9" s="36" t="e">
        <f t="shared" si="1"/>
        <v>#N/A</v>
      </c>
      <c r="AN9" s="36"/>
      <c r="AO9" s="37" t="e">
        <f t="shared" ref="AO9:AO72" si="2">+AH9*AJ9+AI9*AK9</f>
        <v>#N/A</v>
      </c>
      <c r="AP9" s="34" t="e">
        <f>+IF(AK9=0,0,AO9/AK9)</f>
        <v>#N/A</v>
      </c>
      <c r="AQ9" s="31"/>
      <c r="AR9" s="31"/>
      <c r="AS9" s="35" t="e">
        <f>+O9-AH9</f>
        <v>#N/A</v>
      </c>
      <c r="AT9" s="35" t="e">
        <f>+P9-AI9</f>
        <v>#N/A</v>
      </c>
      <c r="AU9" s="35">
        <f>+Q9-AJ9</f>
        <v>0</v>
      </c>
      <c r="AV9" s="35">
        <f>+R9-AK9</f>
        <v>0</v>
      </c>
      <c r="AW9" s="35" t="e">
        <f>-O9*Q9+AH9*AJ9</f>
        <v>#N/A</v>
      </c>
      <c r="AX9" s="35" t="e">
        <f>-P9*R9+AI9*AK9</f>
        <v>#N/A</v>
      </c>
      <c r="AY9" s="35" t="e">
        <f>-S9+AO9</f>
        <v>#N/A</v>
      </c>
      <c r="AZ9" s="35" t="e">
        <f>+T9-AP9</f>
        <v>#N/A</v>
      </c>
      <c r="BA9" s="31"/>
      <c r="BB9" s="31"/>
      <c r="BC9" s="35"/>
      <c r="BD9" s="35"/>
      <c r="BE9" s="35"/>
      <c r="BF9" s="35">
        <f>[3]DATOS!$W$11/1000</f>
        <v>3.5000000000000003E-2</v>
      </c>
      <c r="BG9" s="35"/>
      <c r="BH9" s="35">
        <f>[3]DATOS!$AA$11/1000</f>
        <v>1.6559999999999999</v>
      </c>
      <c r="BI9" s="35"/>
      <c r="BJ9" s="35"/>
      <c r="BK9" s="35"/>
    </row>
    <row r="10" spans="1:63" hidden="1" x14ac:dyDescent="0.25">
      <c r="B10" s="24"/>
      <c r="C10" s="11" t="s">
        <v>40</v>
      </c>
      <c r="D10" s="11" t="s">
        <v>41</v>
      </c>
      <c r="E10" s="11" t="s">
        <v>42</v>
      </c>
      <c r="F10" s="1"/>
      <c r="G10" s="1" t="s">
        <v>54</v>
      </c>
      <c r="H10" s="9">
        <v>220</v>
      </c>
      <c r="I10" s="10" t="s">
        <v>76</v>
      </c>
      <c r="J10" s="10" t="s">
        <v>78</v>
      </c>
      <c r="K10" s="25">
        <v>42736</v>
      </c>
      <c r="L10" s="25">
        <v>50040</v>
      </c>
      <c r="M10" s="9" t="s">
        <v>54</v>
      </c>
      <c r="N10" s="35">
        <f t="shared" ref="N10:N73" si="3">+W10</f>
        <v>0</v>
      </c>
      <c r="O10" s="35">
        <f t="shared" ref="O10:O73" si="4">+X10</f>
        <v>47.294997917133976</v>
      </c>
      <c r="P10" s="35">
        <f t="shared" ref="P10:P73" si="5">+Y10</f>
        <v>0</v>
      </c>
      <c r="Q10" s="35">
        <f t="shared" ref="Q10:Q73" si="6">+Z10</f>
        <v>31.207000000000001</v>
      </c>
      <c r="R10" s="47">
        <f t="shared" ref="R10:R73" si="7">+AD10</f>
        <v>1475.9349999999999</v>
      </c>
      <c r="S10" s="47">
        <f t="shared" ref="S10:S73" si="8">+AE10</f>
        <v>47.294997917133976</v>
      </c>
      <c r="T10" s="9"/>
      <c r="W10" s="34">
        <f t="shared" ref="W10:X43" si="9">+IFERROR(AA10/Y10,0)</f>
        <v>0</v>
      </c>
      <c r="X10" s="34">
        <f t="shared" si="9"/>
        <v>47.294997917133976</v>
      </c>
      <c r="Y10" s="34">
        <f>('[1]FACTURACION FEB18'!$L$20)/1000</f>
        <v>0</v>
      </c>
      <c r="Z10" s="34">
        <f>('[1]FACTURACION FEB18'!$K$20/1000)</f>
        <v>31.207000000000001</v>
      </c>
      <c r="AA10" s="34">
        <f>('[1]FACTURACION FEB18'!T$20)/1000</f>
        <v>0</v>
      </c>
      <c r="AB10" s="34">
        <f>('[1]FACTURACION FEB18'!$O$20)/1000</f>
        <v>1475.9349999999999</v>
      </c>
      <c r="AC10" s="34">
        <f>('[1]FACTURACION FEB18'!$Q$20)/1000</f>
        <v>0.23200000000000001</v>
      </c>
      <c r="AD10" s="34">
        <f t="shared" ref="AD10:AD73" si="10">+W10*Y10+X10*Z10</f>
        <v>1475.9349999999999</v>
      </c>
      <c r="AE10" s="34">
        <f t="shared" ref="AE10:AE73" si="11">+IF(Z10=0,0,AD10/Z10)</f>
        <v>47.294997917133976</v>
      </c>
      <c r="AF10" s="31"/>
      <c r="AG10" s="31"/>
      <c r="AH10" s="35" t="e">
        <f>+INDEX([2]Precios!$B$9:$H$35,MATCH($J10,[2]Precios!$B$9:$B$35,0),7)</f>
        <v>#N/A</v>
      </c>
      <c r="AI10" s="35" t="e">
        <f>+INDEX([2]Precios!$B$9:$H$35,MATCH($J10,[2]Precios!$B$9:$B$35,0),6)</f>
        <v>#N/A</v>
      </c>
      <c r="AJ10" s="36">
        <f t="shared" ref="AJ10:AK73" si="12">+Q10</f>
        <v>31.207000000000001</v>
      </c>
      <c r="AK10" s="36">
        <f t="shared" si="12"/>
        <v>1475.9349999999999</v>
      </c>
      <c r="AL10" s="36" t="e">
        <f t="shared" si="1"/>
        <v>#N/A</v>
      </c>
      <c r="AM10" s="36" t="e">
        <f t="shared" si="1"/>
        <v>#N/A</v>
      </c>
      <c r="AN10" s="36"/>
      <c r="AO10" s="37" t="e">
        <f t="shared" si="2"/>
        <v>#N/A</v>
      </c>
      <c r="AP10" s="34" t="e">
        <f t="shared" ref="AP10:AP73" si="13">+IF(AK10=0,0,AO10/AK10)</f>
        <v>#N/A</v>
      </c>
      <c r="AQ10" s="31"/>
      <c r="AR10" s="31"/>
      <c r="AS10" s="35" t="e">
        <f t="shared" ref="AS10:AV25" si="14">+O10-AH10</f>
        <v>#N/A</v>
      </c>
      <c r="AT10" s="35" t="e">
        <f t="shared" si="14"/>
        <v>#N/A</v>
      </c>
      <c r="AU10" s="35">
        <f t="shared" si="14"/>
        <v>0</v>
      </c>
      <c r="AV10" s="35">
        <f t="shared" si="14"/>
        <v>0</v>
      </c>
      <c r="AW10" s="35" t="e">
        <f t="shared" ref="AW10:AX25" si="15">-O10*Q10+AH10*AJ10</f>
        <v>#N/A</v>
      </c>
      <c r="AX10" s="35" t="e">
        <f t="shared" si="15"/>
        <v>#N/A</v>
      </c>
      <c r="AY10" s="35" t="e">
        <f t="shared" ref="AY10:AY73" si="16">-S10+AO10</f>
        <v>#N/A</v>
      </c>
      <c r="AZ10" s="35" t="e">
        <f t="shared" ref="AZ10:AZ73" si="17">+T10-AP10</f>
        <v>#N/A</v>
      </c>
      <c r="BA10" s="31"/>
      <c r="BB10" s="31"/>
      <c r="BC10" s="35"/>
      <c r="BD10" s="35"/>
      <c r="BE10" s="35"/>
      <c r="BF10" s="35">
        <f>[3]DATOS!$W$21/1000</f>
        <v>3.6999999999999998E-2</v>
      </c>
      <c r="BG10" s="35"/>
      <c r="BH10" s="35">
        <f>[3]DATOS!$AA$21/1000</f>
        <v>1.75</v>
      </c>
      <c r="BI10" s="35"/>
      <c r="BJ10" s="35"/>
      <c r="BK10" s="35"/>
    </row>
    <row r="11" spans="1:63" hidden="1" x14ac:dyDescent="0.25">
      <c r="B11" s="24"/>
      <c r="C11" s="11" t="s">
        <v>40</v>
      </c>
      <c r="D11" s="11" t="s">
        <v>41</v>
      </c>
      <c r="E11" s="11" t="s">
        <v>42</v>
      </c>
      <c r="F11" s="1"/>
      <c r="G11" s="1" t="s">
        <v>54</v>
      </c>
      <c r="H11" s="9">
        <v>220</v>
      </c>
      <c r="I11" s="10" t="s">
        <v>76</v>
      </c>
      <c r="J11" s="10" t="s">
        <v>79</v>
      </c>
      <c r="K11" s="25">
        <v>42736</v>
      </c>
      <c r="L11" s="25">
        <v>50040</v>
      </c>
      <c r="M11" s="9" t="s">
        <v>54</v>
      </c>
      <c r="N11" s="35">
        <f t="shared" si="3"/>
        <v>0</v>
      </c>
      <c r="O11" s="35">
        <f t="shared" si="4"/>
        <v>47.295004328563422</v>
      </c>
      <c r="P11" s="35">
        <f t="shared" si="5"/>
        <v>0.16900000000000001</v>
      </c>
      <c r="Q11" s="35">
        <f t="shared" si="6"/>
        <v>19.637</v>
      </c>
      <c r="R11" s="47">
        <f t="shared" si="7"/>
        <v>928.73199999999997</v>
      </c>
      <c r="S11" s="47">
        <f t="shared" si="8"/>
        <v>47.295004328563422</v>
      </c>
      <c r="T11" s="9"/>
      <c r="W11" s="34">
        <f t="shared" si="9"/>
        <v>0</v>
      </c>
      <c r="X11" s="34">
        <f t="shared" si="9"/>
        <v>47.295004328563422</v>
      </c>
      <c r="Y11" s="34">
        <f>('[1]FACTURACION FEB18'!$L$30)/1000</f>
        <v>0.16900000000000001</v>
      </c>
      <c r="Z11" s="34">
        <f>('[1]FACTURACION FEB18'!$K$30)/1000</f>
        <v>19.637</v>
      </c>
      <c r="AA11" s="34">
        <f>('[1]FACTURACION FEB18'!T$30)/1000</f>
        <v>0</v>
      </c>
      <c r="AB11" s="34">
        <f>('[1]FACTURACION FEB18'!$O$30)/1000</f>
        <v>928.73199999999997</v>
      </c>
      <c r="AC11" s="34">
        <f>('[1]FACTURACION FEB18'!$Q$30)/1000</f>
        <v>0</v>
      </c>
      <c r="AD11" s="34">
        <f t="shared" si="10"/>
        <v>928.73199999999997</v>
      </c>
      <c r="AE11" s="34">
        <f t="shared" si="11"/>
        <v>47.295004328563422</v>
      </c>
      <c r="AF11" s="31"/>
      <c r="AG11" s="31"/>
      <c r="AH11" s="35" t="e">
        <f>+INDEX([2]Precios!$B$9:$H$35,MATCH($J11,[2]Precios!$B$9:$B$35,0),7)</f>
        <v>#N/A</v>
      </c>
      <c r="AI11" s="35" t="e">
        <f>+INDEX([2]Precios!$B$9:$H$35,MATCH($J11,[2]Precios!$B$9:$B$35,0),6)</f>
        <v>#N/A</v>
      </c>
      <c r="AJ11" s="36">
        <f t="shared" si="12"/>
        <v>19.637</v>
      </c>
      <c r="AK11" s="36">
        <f t="shared" si="12"/>
        <v>928.73199999999997</v>
      </c>
      <c r="AL11" s="36" t="e">
        <f t="shared" si="1"/>
        <v>#N/A</v>
      </c>
      <c r="AM11" s="36" t="e">
        <f t="shared" si="1"/>
        <v>#N/A</v>
      </c>
      <c r="AN11" s="36"/>
      <c r="AO11" s="37" t="e">
        <f t="shared" si="2"/>
        <v>#N/A</v>
      </c>
      <c r="AP11" s="34" t="e">
        <f t="shared" si="13"/>
        <v>#N/A</v>
      </c>
      <c r="AQ11" s="31"/>
      <c r="AR11" s="31"/>
      <c r="AS11" s="35" t="e">
        <f t="shared" si="14"/>
        <v>#N/A</v>
      </c>
      <c r="AT11" s="35" t="e">
        <f t="shared" si="14"/>
        <v>#N/A</v>
      </c>
      <c r="AU11" s="35">
        <f t="shared" si="14"/>
        <v>0</v>
      </c>
      <c r="AV11" s="35">
        <f t="shared" si="14"/>
        <v>0</v>
      </c>
      <c r="AW11" s="35" t="e">
        <f t="shared" si="15"/>
        <v>#N/A</v>
      </c>
      <c r="AX11" s="35" t="e">
        <f t="shared" si="15"/>
        <v>#N/A</v>
      </c>
      <c r="AY11" s="35" t="e">
        <f t="shared" si="16"/>
        <v>#N/A</v>
      </c>
      <c r="AZ11" s="35" t="e">
        <f t="shared" si="17"/>
        <v>#N/A</v>
      </c>
      <c r="BA11" s="31"/>
      <c r="BB11" s="31"/>
      <c r="BC11" s="35"/>
      <c r="BD11" s="35"/>
      <c r="BE11" s="35"/>
      <c r="BF11" s="35">
        <f>[3]DATOS!$W$31/1000</f>
        <v>2.3E-2</v>
      </c>
      <c r="BG11" s="35"/>
      <c r="BH11" s="35">
        <f>[3]DATOS!$AA$31/1000</f>
        <v>1.0880000000000001</v>
      </c>
      <c r="BI11" s="35"/>
      <c r="BJ11" s="35"/>
      <c r="BK11" s="35"/>
    </row>
    <row r="12" spans="1:63" x14ac:dyDescent="0.25">
      <c r="B12" s="24"/>
      <c r="C12" s="11" t="s">
        <v>40</v>
      </c>
      <c r="D12" s="11" t="s">
        <v>41</v>
      </c>
      <c r="E12" s="11" t="s">
        <v>43</v>
      </c>
      <c r="F12" s="1"/>
      <c r="G12" s="1" t="s">
        <v>55</v>
      </c>
      <c r="H12" s="9">
        <v>220</v>
      </c>
      <c r="I12" s="10" t="s">
        <v>76</v>
      </c>
      <c r="J12" s="10" t="s">
        <v>77</v>
      </c>
      <c r="K12" s="25">
        <v>42736</v>
      </c>
      <c r="L12" s="25">
        <v>50040</v>
      </c>
      <c r="M12" s="9" t="s">
        <v>55</v>
      </c>
      <c r="N12" s="35">
        <f t="shared" si="3"/>
        <v>0</v>
      </c>
      <c r="O12" s="35">
        <f t="shared" si="4"/>
        <v>0</v>
      </c>
      <c r="P12" s="35">
        <f>+Y12</f>
        <v>0</v>
      </c>
      <c r="Q12" s="35">
        <f>+Z12</f>
        <v>12300.741</v>
      </c>
      <c r="R12" s="47">
        <f t="shared" si="7"/>
        <v>0</v>
      </c>
      <c r="S12" s="47">
        <f t="shared" si="8"/>
        <v>0</v>
      </c>
      <c r="T12" s="9"/>
      <c r="W12" s="34">
        <f>+IFERROR(AA12/Y12,0)</f>
        <v>0</v>
      </c>
      <c r="X12" s="38">
        <f>+IFERROR(AB12/Z12,0)</f>
        <v>0</v>
      </c>
      <c r="Y12" s="34">
        <f>('[12]FACTURACION MAR18'!P21)/1000</f>
        <v>0</v>
      </c>
      <c r="Z12" s="34">
        <f>('[12]FACTURACION MAR18'!O21)/1000</f>
        <v>12300.741</v>
      </c>
      <c r="AA12" s="34">
        <f>('[12]FACTURACION MAR18'!P21)/1000</f>
        <v>0</v>
      </c>
      <c r="AB12" s="34">
        <f>('[12]FACTURACION MAR18'!S21)/1000</f>
        <v>0</v>
      </c>
      <c r="AC12" s="34">
        <f>('[12]FACTURACION MAR18'!U21)/1000</f>
        <v>0</v>
      </c>
      <c r="AD12" s="34">
        <f>+W12*Y12+X12*Z12</f>
        <v>0</v>
      </c>
      <c r="AE12" s="34">
        <f>+IF(Z12=0,0,AD12/Z12)</f>
        <v>0</v>
      </c>
      <c r="AF12" s="31"/>
      <c r="AG12" s="31"/>
      <c r="AH12" s="35" t="e">
        <f>+INDEX([2]Precios!$B$9:$H$35,MATCH($J12,[2]Precios!$B$9:$B$35,0),7)</f>
        <v>#N/A</v>
      </c>
      <c r="AI12" s="35" t="e">
        <f>+INDEX([2]Precios!$B$9:$H$35,MATCH($J12,[2]Precios!$B$9:$B$35,0),6)</f>
        <v>#N/A</v>
      </c>
      <c r="AJ12" s="36">
        <f t="shared" si="12"/>
        <v>12300.741</v>
      </c>
      <c r="AK12" s="36">
        <f t="shared" si="12"/>
        <v>0</v>
      </c>
      <c r="AL12" s="36" t="e">
        <f t="shared" si="1"/>
        <v>#N/A</v>
      </c>
      <c r="AM12" s="36" t="e">
        <f t="shared" si="1"/>
        <v>#N/A</v>
      </c>
      <c r="AN12" s="36"/>
      <c r="AO12" s="37" t="e">
        <f t="shared" si="2"/>
        <v>#N/A</v>
      </c>
      <c r="AP12" s="34">
        <f t="shared" si="13"/>
        <v>0</v>
      </c>
      <c r="AQ12" s="31"/>
      <c r="AR12" s="31"/>
      <c r="AS12" s="35" t="e">
        <f t="shared" si="14"/>
        <v>#N/A</v>
      </c>
      <c r="AT12" s="35" t="e">
        <f t="shared" si="14"/>
        <v>#N/A</v>
      </c>
      <c r="AU12" s="35">
        <f t="shared" si="14"/>
        <v>0</v>
      </c>
      <c r="AV12" s="35">
        <f t="shared" si="14"/>
        <v>0</v>
      </c>
      <c r="AW12" s="35" t="e">
        <f t="shared" si="15"/>
        <v>#N/A</v>
      </c>
      <c r="AX12" s="35" t="e">
        <f t="shared" si="15"/>
        <v>#N/A</v>
      </c>
      <c r="AY12" s="35" t="e">
        <f t="shared" si="16"/>
        <v>#N/A</v>
      </c>
      <c r="AZ12" s="35">
        <f t="shared" si="17"/>
        <v>0</v>
      </c>
      <c r="BA12" s="31"/>
      <c r="BB12" s="31"/>
      <c r="BC12" s="35"/>
      <c r="BD12" s="35"/>
      <c r="BE12" s="35"/>
      <c r="BF12" s="35"/>
      <c r="BG12" s="35"/>
      <c r="BH12" s="35">
        <f>+'[12]MONTOS A FACTURAR'!$F$43/1000</f>
        <v>0</v>
      </c>
      <c r="BI12" s="35"/>
      <c r="BJ12" s="35"/>
      <c r="BK12" s="35"/>
    </row>
    <row r="13" spans="1:63" x14ac:dyDescent="0.25">
      <c r="B13" s="24"/>
      <c r="C13" s="11" t="s">
        <v>40</v>
      </c>
      <c r="D13" s="11" t="s">
        <v>41</v>
      </c>
      <c r="E13" s="11" t="s">
        <v>43</v>
      </c>
      <c r="F13" s="1"/>
      <c r="G13" s="1" t="s">
        <v>56</v>
      </c>
      <c r="H13" s="9">
        <v>220</v>
      </c>
      <c r="I13" s="10" t="s">
        <v>76</v>
      </c>
      <c r="J13" s="10" t="s">
        <v>77</v>
      </c>
      <c r="K13" s="25">
        <v>42736</v>
      </c>
      <c r="L13" s="25">
        <v>50040</v>
      </c>
      <c r="M13" s="9" t="s">
        <v>56</v>
      </c>
      <c r="N13" s="35">
        <f t="shared" si="3"/>
        <v>0</v>
      </c>
      <c r="O13" s="35">
        <f t="shared" si="4"/>
        <v>0</v>
      </c>
      <c r="P13" s="35">
        <f>+Y13</f>
        <v>0</v>
      </c>
      <c r="Q13" s="35">
        <f>+Z13</f>
        <v>3149.221</v>
      </c>
      <c r="R13" s="47">
        <f t="shared" si="7"/>
        <v>0</v>
      </c>
      <c r="S13" s="47">
        <f t="shared" si="8"/>
        <v>0</v>
      </c>
      <c r="T13" s="9"/>
      <c r="W13" s="34">
        <f>+IFERROR(AA13/Y13,0)</f>
        <v>0</v>
      </c>
      <c r="X13" s="38">
        <f>+IFERROR(AB13/Z13,0)</f>
        <v>0</v>
      </c>
      <c r="Y13" s="34">
        <f>('[12]FACTURACION MAR18'!P22)/1000</f>
        <v>0</v>
      </c>
      <c r="Z13" s="34">
        <f>('[12]FACTURACION MAR18'!O22)/1000</f>
        <v>3149.221</v>
      </c>
      <c r="AA13" s="34">
        <f>('[12]FACTURACION MAR18'!P22)/1000</f>
        <v>0</v>
      </c>
      <c r="AB13" s="34">
        <f>('[12]FACTURACION MAR18'!S22)/1000</f>
        <v>0</v>
      </c>
      <c r="AC13" s="34">
        <f>('[12]FACTURACION MAR18'!U22)/1000</f>
        <v>0</v>
      </c>
      <c r="AD13" s="34">
        <f>+W13*Y13+X13*Z13</f>
        <v>0</v>
      </c>
      <c r="AE13" s="34">
        <f>+IF(Z13=0,0,AD13/Z13)</f>
        <v>0</v>
      </c>
      <c r="AF13" s="31"/>
      <c r="AG13" s="31"/>
      <c r="AH13" s="35" t="e">
        <f>+INDEX([2]Precios!$B$9:$H$35,MATCH($J13,[2]Precios!$B$9:$B$35,0),7)</f>
        <v>#N/A</v>
      </c>
      <c r="AI13" s="35" t="e">
        <f>+INDEX([2]Precios!$B$9:$H$35,MATCH($J13,[2]Precios!$B$9:$B$35,0),6)</f>
        <v>#N/A</v>
      </c>
      <c r="AJ13" s="36">
        <f t="shared" si="12"/>
        <v>3149.221</v>
      </c>
      <c r="AK13" s="36">
        <f t="shared" si="12"/>
        <v>0</v>
      </c>
      <c r="AL13" s="36" t="e">
        <f t="shared" si="1"/>
        <v>#N/A</v>
      </c>
      <c r="AM13" s="36" t="e">
        <f t="shared" si="1"/>
        <v>#N/A</v>
      </c>
      <c r="AN13" s="36"/>
      <c r="AO13" s="37" t="e">
        <f t="shared" si="2"/>
        <v>#N/A</v>
      </c>
      <c r="AP13" s="34">
        <f t="shared" si="13"/>
        <v>0</v>
      </c>
      <c r="AQ13" s="31"/>
      <c r="AR13" s="31"/>
      <c r="AS13" s="35" t="e">
        <f t="shared" si="14"/>
        <v>#N/A</v>
      </c>
      <c r="AT13" s="35" t="e">
        <f t="shared" si="14"/>
        <v>#N/A</v>
      </c>
      <c r="AU13" s="35">
        <f t="shared" si="14"/>
        <v>0</v>
      </c>
      <c r="AV13" s="35">
        <f t="shared" si="14"/>
        <v>0</v>
      </c>
      <c r="AW13" s="35" t="e">
        <f t="shared" si="15"/>
        <v>#N/A</v>
      </c>
      <c r="AX13" s="35" t="e">
        <f t="shared" si="15"/>
        <v>#N/A</v>
      </c>
      <c r="AY13" s="35" t="e">
        <f t="shared" si="16"/>
        <v>#N/A</v>
      </c>
      <c r="AZ13" s="35">
        <f t="shared" si="17"/>
        <v>0</v>
      </c>
      <c r="BA13" s="31"/>
      <c r="BB13" s="31"/>
      <c r="BC13" s="35"/>
      <c r="BD13" s="35"/>
      <c r="BE13" s="35"/>
      <c r="BF13" s="35"/>
      <c r="BG13" s="35"/>
      <c r="BH13" s="35"/>
      <c r="BI13" s="35"/>
      <c r="BJ13" s="35"/>
      <c r="BK13" s="35"/>
    </row>
    <row r="14" spans="1:63" x14ac:dyDescent="0.25">
      <c r="B14" s="24"/>
      <c r="C14" s="11" t="s">
        <v>40</v>
      </c>
      <c r="D14" s="11" t="s">
        <v>41</v>
      </c>
      <c r="E14" s="11" t="s">
        <v>43</v>
      </c>
      <c r="F14" s="1"/>
      <c r="G14" s="1" t="s">
        <v>57</v>
      </c>
      <c r="H14" s="9">
        <v>220</v>
      </c>
      <c r="I14" s="10" t="s">
        <v>76</v>
      </c>
      <c r="J14" s="10" t="s">
        <v>77</v>
      </c>
      <c r="K14" s="25">
        <v>42736</v>
      </c>
      <c r="L14" s="25">
        <v>50040</v>
      </c>
      <c r="M14" s="9" t="s">
        <v>57</v>
      </c>
      <c r="N14" s="35">
        <f t="shared" si="3"/>
        <v>0</v>
      </c>
      <c r="O14" s="35">
        <f t="shared" si="4"/>
        <v>0</v>
      </c>
      <c r="P14" s="35">
        <f>+Y14</f>
        <v>0</v>
      </c>
      <c r="Q14" s="35">
        <f>+Z14</f>
        <v>304417.103</v>
      </c>
      <c r="R14" s="47">
        <f t="shared" si="7"/>
        <v>0</v>
      </c>
      <c r="S14" s="47">
        <f t="shared" si="8"/>
        <v>0</v>
      </c>
      <c r="T14" s="9"/>
      <c r="W14" s="34">
        <f>+IFERROR(AA14/Y14,0)</f>
        <v>0</v>
      </c>
      <c r="X14" s="38">
        <f>+IFERROR(AB14/Z14,0)</f>
        <v>0</v>
      </c>
      <c r="Y14" s="34">
        <f>('[12]FACTURACION MAR18'!P23)/1000</f>
        <v>0</v>
      </c>
      <c r="Z14" s="34">
        <f>('[12]FACTURACION MAR18'!O23)/1000</f>
        <v>304417.103</v>
      </c>
      <c r="AA14" s="34">
        <f>('[12]FACTURACION MAR18'!T23)/1000</f>
        <v>0</v>
      </c>
      <c r="AB14" s="34">
        <f>('[12]FACTURACION MAR18'!S23)/1000</f>
        <v>0</v>
      </c>
      <c r="AC14" s="34">
        <f>('[12]FACTURACION MAR18'!U23)/1000</f>
        <v>0</v>
      </c>
      <c r="AD14" s="34">
        <f>+W14*Y14+X14*Z14</f>
        <v>0</v>
      </c>
      <c r="AE14" s="34">
        <f>+IF(Z14=0,0,AD14/Z14)</f>
        <v>0</v>
      </c>
      <c r="AF14" s="31"/>
      <c r="AG14" s="31"/>
      <c r="AH14" s="35" t="e">
        <f>+INDEX([2]Precios!$B$9:$H$35,MATCH($J14,[2]Precios!$B$9:$B$35,0),7)</f>
        <v>#N/A</v>
      </c>
      <c r="AI14" s="35" t="e">
        <f>+INDEX([2]Precios!$B$9:$H$35,MATCH($J14,[2]Precios!$B$9:$B$35,0),6)</f>
        <v>#N/A</v>
      </c>
      <c r="AJ14" s="36">
        <f t="shared" si="12"/>
        <v>304417.103</v>
      </c>
      <c r="AK14" s="36">
        <f t="shared" si="12"/>
        <v>0</v>
      </c>
      <c r="AL14" s="36" t="e">
        <f t="shared" si="1"/>
        <v>#N/A</v>
      </c>
      <c r="AM14" s="36" t="e">
        <f t="shared" si="1"/>
        <v>#N/A</v>
      </c>
      <c r="AN14" s="36"/>
      <c r="AO14" s="37" t="e">
        <f t="shared" si="2"/>
        <v>#N/A</v>
      </c>
      <c r="AP14" s="34">
        <f t="shared" si="13"/>
        <v>0</v>
      </c>
      <c r="AQ14" s="31"/>
      <c r="AR14" s="31"/>
      <c r="AS14" s="35" t="e">
        <f t="shared" si="14"/>
        <v>#N/A</v>
      </c>
      <c r="AT14" s="35" t="e">
        <f t="shared" si="14"/>
        <v>#N/A</v>
      </c>
      <c r="AU14" s="35">
        <f t="shared" si="14"/>
        <v>0</v>
      </c>
      <c r="AV14" s="35">
        <f t="shared" si="14"/>
        <v>0</v>
      </c>
      <c r="AW14" s="35" t="e">
        <f t="shared" si="15"/>
        <v>#N/A</v>
      </c>
      <c r="AX14" s="35" t="e">
        <f t="shared" si="15"/>
        <v>#N/A</v>
      </c>
      <c r="AY14" s="35" t="e">
        <f t="shared" si="16"/>
        <v>#N/A</v>
      </c>
      <c r="AZ14" s="35">
        <f t="shared" si="17"/>
        <v>0</v>
      </c>
      <c r="BA14" s="31"/>
      <c r="BB14" s="31"/>
      <c r="BC14" s="35"/>
      <c r="BD14" s="35"/>
      <c r="BE14" s="35"/>
      <c r="BF14" s="35"/>
      <c r="BG14" s="35"/>
      <c r="BH14" s="35"/>
      <c r="BI14" s="35"/>
      <c r="BJ14" s="35"/>
      <c r="BK14" s="35"/>
    </row>
    <row r="15" spans="1:63" x14ac:dyDescent="0.25">
      <c r="B15" s="24"/>
      <c r="C15" s="11" t="s">
        <v>40</v>
      </c>
      <c r="D15" s="11" t="s">
        <v>41</v>
      </c>
      <c r="E15" s="11" t="s">
        <v>43</v>
      </c>
      <c r="F15" s="1"/>
      <c r="G15" s="1" t="s">
        <v>58</v>
      </c>
      <c r="H15" s="9">
        <v>220</v>
      </c>
      <c r="I15" s="10" t="s">
        <v>76</v>
      </c>
      <c r="J15" s="10" t="s">
        <v>77</v>
      </c>
      <c r="K15" s="25">
        <v>42736</v>
      </c>
      <c r="L15" s="25">
        <v>50040</v>
      </c>
      <c r="M15" s="9" t="s">
        <v>58</v>
      </c>
      <c r="N15" s="35">
        <f t="shared" si="3"/>
        <v>0</v>
      </c>
      <c r="O15" s="35">
        <f t="shared" si="4"/>
        <v>0</v>
      </c>
      <c r="P15" s="35">
        <f>+Y15</f>
        <v>0</v>
      </c>
      <c r="Q15" s="35">
        <f>+Z15</f>
        <v>108634.882</v>
      </c>
      <c r="R15" s="47">
        <f t="shared" si="7"/>
        <v>0</v>
      </c>
      <c r="S15" s="47">
        <f t="shared" si="8"/>
        <v>0</v>
      </c>
      <c r="T15" s="9"/>
      <c r="W15" s="34">
        <f>+IFERROR(AA15/Y15,0)</f>
        <v>0</v>
      </c>
      <c r="X15" s="38">
        <f>+IFERROR(AB15/Z15,0)</f>
        <v>0</v>
      </c>
      <c r="Y15" s="34">
        <f>('[12]FACTURACION MAR18'!P24)/1000</f>
        <v>0</v>
      </c>
      <c r="Z15" s="34">
        <f>('[12]FACTURACION MAR18'!O24)/1000</f>
        <v>108634.882</v>
      </c>
      <c r="AA15" s="34">
        <f>('[12]FACTURACION MAR18'!T24)/1000</f>
        <v>0</v>
      </c>
      <c r="AB15" s="34">
        <f>('[12]FACTURACION MAR18'!S24)/1000</f>
        <v>0</v>
      </c>
      <c r="AC15" s="34">
        <f>('[12]FACTURACION MAR18'!U24)/1000</f>
        <v>0</v>
      </c>
      <c r="AD15" s="34">
        <f>+W15*Y15+X15*Z15</f>
        <v>0</v>
      </c>
      <c r="AE15" s="34">
        <f>+IF(Z15=0,0,AD15/Z15)</f>
        <v>0</v>
      </c>
      <c r="AF15" s="31"/>
      <c r="AG15" s="31"/>
      <c r="AH15" s="35" t="e">
        <f>+INDEX([2]Precios!$B$9:$H$35,MATCH($J15,[2]Precios!$B$9:$B$35,0),7)</f>
        <v>#N/A</v>
      </c>
      <c r="AI15" s="35" t="e">
        <f>+INDEX([2]Precios!$B$9:$H$35,MATCH($J15,[2]Precios!$B$9:$B$35,0),6)</f>
        <v>#N/A</v>
      </c>
      <c r="AJ15" s="36">
        <f t="shared" si="12"/>
        <v>108634.882</v>
      </c>
      <c r="AK15" s="36">
        <f t="shared" si="12"/>
        <v>0</v>
      </c>
      <c r="AL15" s="36" t="e">
        <f t="shared" si="1"/>
        <v>#N/A</v>
      </c>
      <c r="AM15" s="36" t="e">
        <f t="shared" si="1"/>
        <v>#N/A</v>
      </c>
      <c r="AN15" s="36"/>
      <c r="AO15" s="37" t="e">
        <f t="shared" si="2"/>
        <v>#N/A</v>
      </c>
      <c r="AP15" s="34">
        <f t="shared" si="13"/>
        <v>0</v>
      </c>
      <c r="AQ15" s="31"/>
      <c r="AR15" s="31"/>
      <c r="AS15" s="35" t="e">
        <f t="shared" si="14"/>
        <v>#N/A</v>
      </c>
      <c r="AT15" s="35" t="e">
        <f t="shared" si="14"/>
        <v>#N/A</v>
      </c>
      <c r="AU15" s="35">
        <f t="shared" si="14"/>
        <v>0</v>
      </c>
      <c r="AV15" s="35">
        <f t="shared" si="14"/>
        <v>0</v>
      </c>
      <c r="AW15" s="35" t="e">
        <f t="shared" si="15"/>
        <v>#N/A</v>
      </c>
      <c r="AX15" s="35" t="e">
        <f t="shared" si="15"/>
        <v>#N/A</v>
      </c>
      <c r="AY15" s="35" t="e">
        <f t="shared" si="16"/>
        <v>#N/A</v>
      </c>
      <c r="AZ15" s="35">
        <f t="shared" si="17"/>
        <v>0</v>
      </c>
      <c r="BA15" s="31"/>
      <c r="BB15" s="31"/>
      <c r="BC15" s="35"/>
      <c r="BD15" s="35"/>
      <c r="BE15" s="35"/>
      <c r="BF15" s="35"/>
      <c r="BG15" s="35"/>
      <c r="BH15" s="35"/>
      <c r="BI15" s="35"/>
      <c r="BJ15" s="39"/>
      <c r="BK15" s="35"/>
    </row>
    <row r="16" spans="1:63" x14ac:dyDescent="0.25">
      <c r="B16" s="24"/>
      <c r="C16" s="11" t="s">
        <v>40</v>
      </c>
      <c r="D16" s="11" t="s">
        <v>41</v>
      </c>
      <c r="E16" s="11" t="s">
        <v>43</v>
      </c>
      <c r="F16" s="1"/>
      <c r="G16" s="1" t="s">
        <v>59</v>
      </c>
      <c r="H16" s="9">
        <v>220</v>
      </c>
      <c r="I16" s="10" t="s">
        <v>76</v>
      </c>
      <c r="J16" s="10" t="s">
        <v>77</v>
      </c>
      <c r="K16" s="25">
        <v>42736</v>
      </c>
      <c r="L16" s="25">
        <v>50040</v>
      </c>
      <c r="M16" s="9" t="s">
        <v>59</v>
      </c>
      <c r="N16" s="35">
        <f t="shared" si="3"/>
        <v>0</v>
      </c>
      <c r="O16" s="35">
        <f t="shared" si="4"/>
        <v>0</v>
      </c>
      <c r="P16" s="35">
        <f>+Y16</f>
        <v>0</v>
      </c>
      <c r="Q16" s="35">
        <f>+Z16</f>
        <v>144535.87400000001</v>
      </c>
      <c r="R16" s="47">
        <f t="shared" si="7"/>
        <v>0</v>
      </c>
      <c r="S16" s="47">
        <f t="shared" si="8"/>
        <v>0</v>
      </c>
      <c r="T16" s="9"/>
      <c r="W16" s="34">
        <f>+IFERROR(AA16/Y16,0)</f>
        <v>0</v>
      </c>
      <c r="X16" s="38">
        <f>+IFERROR(AB16/Z16,0)</f>
        <v>0</v>
      </c>
      <c r="Y16" s="34">
        <f>('[12]FACTURACION MAR18'!P25)/1000</f>
        <v>0</v>
      </c>
      <c r="Z16" s="34">
        <f>('[12]FACTURACION MAR18'!O25)/1000</f>
        <v>144535.87400000001</v>
      </c>
      <c r="AA16" s="34">
        <f>('[12]FACTURACION MAR18'!T25)/1000</f>
        <v>0</v>
      </c>
      <c r="AB16" s="34">
        <f>('[12]FACTURACION MAR18'!S25)/1000</f>
        <v>0</v>
      </c>
      <c r="AC16" s="34">
        <f>('[12]FACTURACION MAR18'!U25)/1000</f>
        <v>0</v>
      </c>
      <c r="AD16" s="34">
        <f>+W16*Y16+X16*Z16</f>
        <v>0</v>
      </c>
      <c r="AE16" s="34">
        <f>+IF(Z16=0,0,AD16/Z16)</f>
        <v>0</v>
      </c>
      <c r="AF16" s="31"/>
      <c r="AG16" s="31"/>
      <c r="AH16" s="35" t="e">
        <f>+INDEX([2]Precios!$B$9:$H$35,MATCH($J16,[2]Precios!$B$9:$B$35,0),7)</f>
        <v>#N/A</v>
      </c>
      <c r="AI16" s="35" t="e">
        <f>+INDEX([2]Precios!$B$9:$H$35,MATCH($J16,[2]Precios!$B$9:$B$35,0),6)</f>
        <v>#N/A</v>
      </c>
      <c r="AJ16" s="36">
        <f t="shared" si="12"/>
        <v>144535.87400000001</v>
      </c>
      <c r="AK16" s="36">
        <f t="shared" si="12"/>
        <v>0</v>
      </c>
      <c r="AL16" s="36" t="e">
        <f t="shared" si="1"/>
        <v>#N/A</v>
      </c>
      <c r="AM16" s="36" t="e">
        <f t="shared" si="1"/>
        <v>#N/A</v>
      </c>
      <c r="AN16" s="36"/>
      <c r="AO16" s="37" t="e">
        <f t="shared" si="2"/>
        <v>#N/A</v>
      </c>
      <c r="AP16" s="34">
        <f t="shared" si="13"/>
        <v>0</v>
      </c>
      <c r="AQ16" s="31"/>
      <c r="AR16" s="31"/>
      <c r="AS16" s="35" t="e">
        <f t="shared" si="14"/>
        <v>#N/A</v>
      </c>
      <c r="AT16" s="35" t="e">
        <f t="shared" si="14"/>
        <v>#N/A</v>
      </c>
      <c r="AU16" s="35">
        <f t="shared" si="14"/>
        <v>0</v>
      </c>
      <c r="AV16" s="35">
        <f t="shared" si="14"/>
        <v>0</v>
      </c>
      <c r="AW16" s="35" t="e">
        <f t="shared" si="15"/>
        <v>#N/A</v>
      </c>
      <c r="AX16" s="35" t="e">
        <f t="shared" si="15"/>
        <v>#N/A</v>
      </c>
      <c r="AY16" s="35" t="e">
        <f t="shared" si="16"/>
        <v>#N/A</v>
      </c>
      <c r="AZ16" s="35">
        <f t="shared" si="17"/>
        <v>0</v>
      </c>
      <c r="BA16" s="31"/>
      <c r="BB16" s="31"/>
      <c r="BC16" s="35"/>
      <c r="BD16" s="35"/>
      <c r="BE16" s="35"/>
      <c r="BF16" s="35"/>
      <c r="BG16" s="35"/>
      <c r="BH16" s="35"/>
      <c r="BI16" s="35"/>
      <c r="BJ16" s="35"/>
      <c r="BK16" s="35"/>
    </row>
    <row r="17" spans="2:63" x14ac:dyDescent="0.25">
      <c r="B17" s="24"/>
      <c r="C17" s="11" t="s">
        <v>40</v>
      </c>
      <c r="D17" s="11" t="s">
        <v>41</v>
      </c>
      <c r="E17" s="11" t="s">
        <v>43</v>
      </c>
      <c r="F17" s="1"/>
      <c r="G17" s="1" t="s">
        <v>55</v>
      </c>
      <c r="H17" s="9">
        <v>220</v>
      </c>
      <c r="I17" s="10" t="s">
        <v>76</v>
      </c>
      <c r="J17" s="10" t="s">
        <v>78</v>
      </c>
      <c r="K17" s="25">
        <v>42736</v>
      </c>
      <c r="L17" s="25">
        <v>50040</v>
      </c>
      <c r="M17" s="9" t="s">
        <v>55</v>
      </c>
      <c r="N17" s="35">
        <f t="shared" si="3"/>
        <v>0</v>
      </c>
      <c r="O17" s="35">
        <f t="shared" si="4"/>
        <v>0</v>
      </c>
      <c r="P17" s="35">
        <f>+Y17</f>
        <v>0</v>
      </c>
      <c r="Q17" s="35">
        <f>+Z17</f>
        <v>14150.791999999999</v>
      </c>
      <c r="R17" s="47">
        <f t="shared" si="7"/>
        <v>0</v>
      </c>
      <c r="S17" s="47">
        <f t="shared" si="8"/>
        <v>0</v>
      </c>
      <c r="T17" s="9"/>
      <c r="W17" s="34">
        <f>+IFERROR(AA17/Y17,0)</f>
        <v>0</v>
      </c>
      <c r="X17" s="38">
        <f>+IFERROR(AB17/Z17,0)</f>
        <v>0</v>
      </c>
      <c r="Y17" s="34">
        <f>('[12]FACTURACION MAR18'!P61)/1000</f>
        <v>0</v>
      </c>
      <c r="Z17" s="34">
        <f>('[12]FACTURACION MAR18'!O61)/1000</f>
        <v>14150.791999999999</v>
      </c>
      <c r="AA17" s="34">
        <f>('[12]FACTURACION MAR18'!T61)/1000</f>
        <v>0</v>
      </c>
      <c r="AB17" s="34">
        <f>('[12]FACTURACION MAR18'!S61)/1000</f>
        <v>0</v>
      </c>
      <c r="AC17" s="34">
        <f>('[12]FACTURACION MAR18'!U61)/1000</f>
        <v>0</v>
      </c>
      <c r="AD17" s="34">
        <f>+W17*Y17+X17*Z17</f>
        <v>0</v>
      </c>
      <c r="AE17" s="34">
        <f>+IF(Z17=0,0,AD17/Z17)</f>
        <v>0</v>
      </c>
      <c r="AF17" s="31"/>
      <c r="AG17" s="31"/>
      <c r="AH17" s="35" t="e">
        <f>+INDEX([2]Precios!$B$9:$H$35,MATCH($J17,[2]Precios!$B$9:$B$35,0),7)</f>
        <v>#N/A</v>
      </c>
      <c r="AI17" s="35" t="e">
        <f>+INDEX([2]Precios!$B$9:$H$35,MATCH($J17,[2]Precios!$B$9:$B$35,0),6)</f>
        <v>#N/A</v>
      </c>
      <c r="AJ17" s="36">
        <f t="shared" si="12"/>
        <v>14150.791999999999</v>
      </c>
      <c r="AK17" s="36">
        <f t="shared" si="12"/>
        <v>0</v>
      </c>
      <c r="AL17" s="36" t="e">
        <f t="shared" si="1"/>
        <v>#N/A</v>
      </c>
      <c r="AM17" s="36" t="e">
        <f t="shared" si="1"/>
        <v>#N/A</v>
      </c>
      <c r="AN17" s="36"/>
      <c r="AO17" s="37" t="e">
        <f t="shared" si="2"/>
        <v>#N/A</v>
      </c>
      <c r="AP17" s="34">
        <f t="shared" si="13"/>
        <v>0</v>
      </c>
      <c r="AQ17" s="31"/>
      <c r="AR17" s="31"/>
      <c r="AS17" s="35" t="e">
        <f t="shared" si="14"/>
        <v>#N/A</v>
      </c>
      <c r="AT17" s="35" t="e">
        <f t="shared" si="14"/>
        <v>#N/A</v>
      </c>
      <c r="AU17" s="35">
        <f t="shared" si="14"/>
        <v>0</v>
      </c>
      <c r="AV17" s="35">
        <f t="shared" si="14"/>
        <v>0</v>
      </c>
      <c r="AW17" s="35" t="e">
        <f t="shared" si="15"/>
        <v>#N/A</v>
      </c>
      <c r="AX17" s="35" t="e">
        <f t="shared" si="15"/>
        <v>#N/A</v>
      </c>
      <c r="AY17" s="35" t="e">
        <f t="shared" si="16"/>
        <v>#N/A</v>
      </c>
      <c r="AZ17" s="35">
        <f t="shared" si="17"/>
        <v>0</v>
      </c>
      <c r="BA17" s="31"/>
      <c r="BB17" s="31"/>
      <c r="BC17" s="35"/>
      <c r="BD17" s="35"/>
      <c r="BE17" s="35"/>
      <c r="BF17" s="35"/>
      <c r="BG17" s="35"/>
      <c r="BH17" s="35"/>
      <c r="BI17" s="35"/>
      <c r="BJ17" s="35"/>
      <c r="BK17" s="35"/>
    </row>
    <row r="18" spans="2:63" x14ac:dyDescent="0.25">
      <c r="B18" s="24"/>
      <c r="C18" s="11" t="s">
        <v>40</v>
      </c>
      <c r="D18" s="11" t="s">
        <v>41</v>
      </c>
      <c r="E18" s="11" t="s">
        <v>43</v>
      </c>
      <c r="F18" s="1"/>
      <c r="G18" s="1" t="s">
        <v>56</v>
      </c>
      <c r="H18" s="9">
        <v>220</v>
      </c>
      <c r="I18" s="10" t="s">
        <v>76</v>
      </c>
      <c r="J18" s="10" t="s">
        <v>78</v>
      </c>
      <c r="K18" s="25">
        <v>42736</v>
      </c>
      <c r="L18" s="25">
        <v>50040</v>
      </c>
      <c r="M18" s="9" t="s">
        <v>56</v>
      </c>
      <c r="N18" s="35">
        <f t="shared" si="3"/>
        <v>0</v>
      </c>
      <c r="O18" s="35">
        <f t="shared" si="4"/>
        <v>0</v>
      </c>
      <c r="P18" s="35">
        <f>+Y18</f>
        <v>0</v>
      </c>
      <c r="Q18" s="35">
        <f>+Z18</f>
        <v>4652.5360000000001</v>
      </c>
      <c r="R18" s="47">
        <f t="shared" si="7"/>
        <v>0</v>
      </c>
      <c r="S18" s="47">
        <f t="shared" si="8"/>
        <v>0</v>
      </c>
      <c r="T18" s="9"/>
      <c r="W18" s="34">
        <f>+IFERROR(AA18/Y18,0)</f>
        <v>0</v>
      </c>
      <c r="X18" s="38">
        <f>+IFERROR(AB18/Z18,0)</f>
        <v>0</v>
      </c>
      <c r="Y18" s="34">
        <f>('[12]FACTURACION MAR18'!P62)/1000</f>
        <v>0</v>
      </c>
      <c r="Z18" s="34">
        <f>('[12]FACTURACION MAR18'!O62)/1000</f>
        <v>4652.5360000000001</v>
      </c>
      <c r="AA18" s="34">
        <f>('[12]FACTURACION MAR18'!T62)/1000</f>
        <v>0</v>
      </c>
      <c r="AB18" s="34">
        <f>('[12]FACTURACION MAR18'!S62)/1000</f>
        <v>0</v>
      </c>
      <c r="AC18" s="34">
        <f>('[12]FACTURACION MAR18'!U62)/1000</f>
        <v>0</v>
      </c>
      <c r="AD18" s="34">
        <f>+W18*Y18+X18*Z18</f>
        <v>0</v>
      </c>
      <c r="AE18" s="34">
        <f>+IF(Z18=0,0,AD18/Z18)</f>
        <v>0</v>
      </c>
      <c r="AF18" s="31"/>
      <c r="AG18" s="31"/>
      <c r="AH18" s="35" t="e">
        <f>+INDEX([2]Precios!$B$9:$H$35,MATCH($J18,[2]Precios!$B$9:$B$35,0),7)</f>
        <v>#N/A</v>
      </c>
      <c r="AI18" s="35" t="e">
        <f>+INDEX([2]Precios!$B$9:$H$35,MATCH($J18,[2]Precios!$B$9:$B$35,0),6)</f>
        <v>#N/A</v>
      </c>
      <c r="AJ18" s="36">
        <f t="shared" si="12"/>
        <v>4652.5360000000001</v>
      </c>
      <c r="AK18" s="36">
        <f t="shared" si="12"/>
        <v>0</v>
      </c>
      <c r="AL18" s="36" t="e">
        <f t="shared" si="1"/>
        <v>#N/A</v>
      </c>
      <c r="AM18" s="36" t="e">
        <f t="shared" si="1"/>
        <v>#N/A</v>
      </c>
      <c r="AN18" s="36"/>
      <c r="AO18" s="37" t="e">
        <f t="shared" si="2"/>
        <v>#N/A</v>
      </c>
      <c r="AP18" s="34">
        <f t="shared" si="13"/>
        <v>0</v>
      </c>
      <c r="AQ18" s="31"/>
      <c r="AR18" s="31"/>
      <c r="AS18" s="35" t="e">
        <f t="shared" si="14"/>
        <v>#N/A</v>
      </c>
      <c r="AT18" s="35" t="e">
        <f t="shared" si="14"/>
        <v>#N/A</v>
      </c>
      <c r="AU18" s="35">
        <f t="shared" si="14"/>
        <v>0</v>
      </c>
      <c r="AV18" s="35">
        <f t="shared" si="14"/>
        <v>0</v>
      </c>
      <c r="AW18" s="35" t="e">
        <f t="shared" si="15"/>
        <v>#N/A</v>
      </c>
      <c r="AX18" s="35" t="e">
        <f t="shared" si="15"/>
        <v>#N/A</v>
      </c>
      <c r="AY18" s="35" t="e">
        <f t="shared" si="16"/>
        <v>#N/A</v>
      </c>
      <c r="AZ18" s="35">
        <f t="shared" si="17"/>
        <v>0</v>
      </c>
      <c r="BA18" s="31"/>
      <c r="BB18" s="31"/>
      <c r="BC18" s="35"/>
      <c r="BD18" s="35"/>
      <c r="BE18" s="35"/>
      <c r="BF18" s="35"/>
      <c r="BG18" s="35"/>
      <c r="BH18" s="35"/>
      <c r="BI18" s="35"/>
      <c r="BJ18" s="35"/>
      <c r="BK18" s="35"/>
    </row>
    <row r="19" spans="2:63" x14ac:dyDescent="0.25">
      <c r="B19" s="24"/>
      <c r="C19" s="11" t="s">
        <v>40</v>
      </c>
      <c r="D19" s="11" t="s">
        <v>41</v>
      </c>
      <c r="E19" s="11" t="s">
        <v>43</v>
      </c>
      <c r="F19" s="1"/>
      <c r="G19" s="1" t="s">
        <v>57</v>
      </c>
      <c r="H19" s="9">
        <v>220</v>
      </c>
      <c r="I19" s="10" t="s">
        <v>76</v>
      </c>
      <c r="J19" s="10" t="s">
        <v>78</v>
      </c>
      <c r="K19" s="25">
        <v>42736</v>
      </c>
      <c r="L19" s="25">
        <v>50040</v>
      </c>
      <c r="M19" s="9" t="s">
        <v>57</v>
      </c>
      <c r="N19" s="35">
        <f t="shared" si="3"/>
        <v>0</v>
      </c>
      <c r="O19" s="35">
        <f t="shared" si="4"/>
        <v>0</v>
      </c>
      <c r="P19" s="35">
        <f>+Y19</f>
        <v>0</v>
      </c>
      <c r="Q19" s="35">
        <f>+Z19</f>
        <v>406133.951</v>
      </c>
      <c r="R19" s="47">
        <f t="shared" si="7"/>
        <v>0</v>
      </c>
      <c r="S19" s="47">
        <f t="shared" si="8"/>
        <v>0</v>
      </c>
      <c r="T19" s="9"/>
      <c r="W19" s="34">
        <f>+IFERROR(AA19/Y19,0)</f>
        <v>0</v>
      </c>
      <c r="X19" s="38">
        <f>+IFERROR(AB19/Z19,0)</f>
        <v>0</v>
      </c>
      <c r="Y19" s="34">
        <f>('[12]FACTURACION MAR18'!P63)/1000</f>
        <v>0</v>
      </c>
      <c r="Z19" s="34">
        <f>('[12]FACTURACION MAR18'!O63)/1000</f>
        <v>406133.951</v>
      </c>
      <c r="AA19" s="34">
        <f>('[12]FACTURACION MAR18'!T63)/1000</f>
        <v>0</v>
      </c>
      <c r="AB19" s="34">
        <f>('[12]FACTURACION MAR18'!S63)/1000</f>
        <v>0</v>
      </c>
      <c r="AC19" s="34">
        <f>('[12]FACTURACION MAR18'!U63)/1000</f>
        <v>0</v>
      </c>
      <c r="AD19" s="34">
        <f>+W19*Y19+X19*Z19</f>
        <v>0</v>
      </c>
      <c r="AE19" s="34">
        <f>+IF(Z19=0,0,AD19/Z19)</f>
        <v>0</v>
      </c>
      <c r="AF19" s="31"/>
      <c r="AG19" s="31"/>
      <c r="AH19" s="35" t="e">
        <f>+INDEX([2]Precios!$B$9:$H$35,MATCH($J19,[2]Precios!$B$9:$B$35,0),7)</f>
        <v>#N/A</v>
      </c>
      <c r="AI19" s="35" t="e">
        <f>+INDEX([2]Precios!$B$9:$H$35,MATCH($J19,[2]Precios!$B$9:$B$35,0),6)</f>
        <v>#N/A</v>
      </c>
      <c r="AJ19" s="36">
        <f t="shared" si="12"/>
        <v>406133.951</v>
      </c>
      <c r="AK19" s="36">
        <f t="shared" si="12"/>
        <v>0</v>
      </c>
      <c r="AL19" s="36" t="e">
        <f t="shared" si="1"/>
        <v>#N/A</v>
      </c>
      <c r="AM19" s="36" t="e">
        <f t="shared" si="1"/>
        <v>#N/A</v>
      </c>
      <c r="AN19" s="36"/>
      <c r="AO19" s="37" t="e">
        <f t="shared" si="2"/>
        <v>#N/A</v>
      </c>
      <c r="AP19" s="34">
        <f t="shared" si="13"/>
        <v>0</v>
      </c>
      <c r="AQ19" s="31"/>
      <c r="AR19" s="31"/>
      <c r="AS19" s="35" t="e">
        <f t="shared" si="14"/>
        <v>#N/A</v>
      </c>
      <c r="AT19" s="35" t="e">
        <f t="shared" si="14"/>
        <v>#N/A</v>
      </c>
      <c r="AU19" s="35">
        <f t="shared" si="14"/>
        <v>0</v>
      </c>
      <c r="AV19" s="35">
        <f t="shared" si="14"/>
        <v>0</v>
      </c>
      <c r="AW19" s="35" t="e">
        <f t="shared" si="15"/>
        <v>#N/A</v>
      </c>
      <c r="AX19" s="35" t="e">
        <f t="shared" si="15"/>
        <v>#N/A</v>
      </c>
      <c r="AY19" s="35" t="e">
        <f t="shared" si="16"/>
        <v>#N/A</v>
      </c>
      <c r="AZ19" s="35">
        <f t="shared" si="17"/>
        <v>0</v>
      </c>
      <c r="BA19" s="31"/>
      <c r="BB19" s="31"/>
      <c r="BC19" s="35"/>
      <c r="BD19" s="35"/>
      <c r="BE19" s="35"/>
      <c r="BF19" s="35"/>
      <c r="BG19" s="35"/>
      <c r="BH19" s="35"/>
      <c r="BI19" s="35"/>
      <c r="BJ19" s="35"/>
      <c r="BK19" s="35"/>
    </row>
    <row r="20" spans="2:63" x14ac:dyDescent="0.25">
      <c r="B20" s="24"/>
      <c r="C20" s="11" t="s">
        <v>40</v>
      </c>
      <c r="D20" s="11" t="s">
        <v>41</v>
      </c>
      <c r="E20" s="11" t="s">
        <v>43</v>
      </c>
      <c r="F20" s="1"/>
      <c r="G20" s="1" t="s">
        <v>58</v>
      </c>
      <c r="H20" s="9">
        <v>220</v>
      </c>
      <c r="I20" s="10" t="s">
        <v>76</v>
      </c>
      <c r="J20" s="10" t="s">
        <v>78</v>
      </c>
      <c r="K20" s="25">
        <v>42736</v>
      </c>
      <c r="L20" s="25">
        <v>50040</v>
      </c>
      <c r="M20" s="9" t="s">
        <v>58</v>
      </c>
      <c r="N20" s="35">
        <f t="shared" si="3"/>
        <v>0</v>
      </c>
      <c r="O20" s="35">
        <f t="shared" si="4"/>
        <v>0</v>
      </c>
      <c r="P20" s="35">
        <f>+Y20</f>
        <v>0</v>
      </c>
      <c r="Q20" s="35">
        <f>+Z20</f>
        <v>155386.88800000001</v>
      </c>
      <c r="R20" s="47">
        <f t="shared" si="7"/>
        <v>0</v>
      </c>
      <c r="S20" s="47">
        <f t="shared" si="8"/>
        <v>0</v>
      </c>
      <c r="T20" s="9"/>
      <c r="W20" s="34">
        <f>+IFERROR(AA20/Y20,0)</f>
        <v>0</v>
      </c>
      <c r="X20" s="38">
        <f>+IFERROR(AB20/Z20,0)</f>
        <v>0</v>
      </c>
      <c r="Y20" s="34">
        <f>('[12]FACTURACION MAR18'!P64)/1000</f>
        <v>0</v>
      </c>
      <c r="Z20" s="34">
        <f>('[12]FACTURACION MAR18'!O64)/1000</f>
        <v>155386.88800000001</v>
      </c>
      <c r="AA20" s="34">
        <f>('[12]FACTURACION MAR18'!T64)/1000</f>
        <v>0</v>
      </c>
      <c r="AB20" s="34">
        <f>('[12]FACTURACION MAR18'!S64)/1000</f>
        <v>0</v>
      </c>
      <c r="AC20" s="34">
        <f>('[12]FACTURACION MAR18'!U64)/1000</f>
        <v>0</v>
      </c>
      <c r="AD20" s="34">
        <f>+W20*Y20+X20*Z20</f>
        <v>0</v>
      </c>
      <c r="AE20" s="34">
        <f>+IF(Z20=0,0,AD20/Z20)</f>
        <v>0</v>
      </c>
      <c r="AF20" s="31"/>
      <c r="AG20" s="31"/>
      <c r="AH20" s="35" t="e">
        <f>+INDEX([2]Precios!$B$9:$H$35,MATCH($J20,[2]Precios!$B$9:$B$35,0),7)</f>
        <v>#N/A</v>
      </c>
      <c r="AI20" s="35" t="e">
        <f>+INDEX([2]Precios!$B$9:$H$35,MATCH($J20,[2]Precios!$B$9:$B$35,0),6)</f>
        <v>#N/A</v>
      </c>
      <c r="AJ20" s="36">
        <f t="shared" si="12"/>
        <v>155386.88800000001</v>
      </c>
      <c r="AK20" s="36">
        <f t="shared" si="12"/>
        <v>0</v>
      </c>
      <c r="AL20" s="36" t="e">
        <f t="shared" si="1"/>
        <v>#N/A</v>
      </c>
      <c r="AM20" s="36" t="e">
        <f t="shared" si="1"/>
        <v>#N/A</v>
      </c>
      <c r="AN20" s="36"/>
      <c r="AO20" s="37" t="e">
        <f t="shared" si="2"/>
        <v>#N/A</v>
      </c>
      <c r="AP20" s="34">
        <f t="shared" si="13"/>
        <v>0</v>
      </c>
      <c r="AQ20" s="31"/>
      <c r="AR20" s="31"/>
      <c r="AS20" s="35" t="e">
        <f t="shared" si="14"/>
        <v>#N/A</v>
      </c>
      <c r="AT20" s="35" t="e">
        <f t="shared" si="14"/>
        <v>#N/A</v>
      </c>
      <c r="AU20" s="35">
        <f t="shared" si="14"/>
        <v>0</v>
      </c>
      <c r="AV20" s="35">
        <f t="shared" si="14"/>
        <v>0</v>
      </c>
      <c r="AW20" s="35" t="e">
        <f t="shared" si="15"/>
        <v>#N/A</v>
      </c>
      <c r="AX20" s="35" t="e">
        <f t="shared" si="15"/>
        <v>#N/A</v>
      </c>
      <c r="AY20" s="35" t="e">
        <f t="shared" si="16"/>
        <v>#N/A</v>
      </c>
      <c r="AZ20" s="35">
        <f t="shared" si="17"/>
        <v>0</v>
      </c>
      <c r="BA20" s="31"/>
      <c r="BB20" s="31"/>
      <c r="BC20" s="35"/>
      <c r="BD20" s="35"/>
      <c r="BE20" s="35"/>
      <c r="BF20" s="35"/>
      <c r="BG20" s="35"/>
      <c r="BH20" s="35"/>
      <c r="BI20" s="35"/>
      <c r="BJ20" s="35"/>
      <c r="BK20" s="35"/>
    </row>
    <row r="21" spans="2:63" x14ac:dyDescent="0.25">
      <c r="B21" s="24"/>
      <c r="C21" s="11" t="s">
        <v>40</v>
      </c>
      <c r="D21" s="11" t="s">
        <v>41</v>
      </c>
      <c r="E21" s="11" t="s">
        <v>43</v>
      </c>
      <c r="F21" s="1"/>
      <c r="G21" s="1" t="s">
        <v>59</v>
      </c>
      <c r="H21" s="9">
        <v>220</v>
      </c>
      <c r="I21" s="10" t="s">
        <v>76</v>
      </c>
      <c r="J21" s="10" t="s">
        <v>78</v>
      </c>
      <c r="K21" s="25">
        <v>42736</v>
      </c>
      <c r="L21" s="25">
        <v>50040</v>
      </c>
      <c r="M21" s="9" t="s">
        <v>59</v>
      </c>
      <c r="N21" s="35">
        <f t="shared" si="3"/>
        <v>0</v>
      </c>
      <c r="O21" s="35">
        <f t="shared" si="4"/>
        <v>0</v>
      </c>
      <c r="P21" s="35">
        <f>+Y21</f>
        <v>0</v>
      </c>
      <c r="Q21" s="35">
        <f>+Z21</f>
        <v>202018.098</v>
      </c>
      <c r="R21" s="47">
        <f t="shared" si="7"/>
        <v>0</v>
      </c>
      <c r="S21" s="47">
        <f t="shared" si="8"/>
        <v>0</v>
      </c>
      <c r="T21" s="9"/>
      <c r="W21" s="34">
        <f>+IFERROR(AA21/Y21,0)</f>
        <v>0</v>
      </c>
      <c r="X21" s="38">
        <f>+IFERROR(AB21/Z21,0)</f>
        <v>0</v>
      </c>
      <c r="Y21" s="34">
        <f>('[12]FACTURACION MAR18'!P65)/1000</f>
        <v>0</v>
      </c>
      <c r="Z21" s="34">
        <f>('[12]FACTURACION MAR18'!O65)/1000</f>
        <v>202018.098</v>
      </c>
      <c r="AA21" s="34">
        <f>('[12]FACTURACION MAR18'!T65)/1000</f>
        <v>0</v>
      </c>
      <c r="AB21" s="34">
        <f>('[12]FACTURACION MAR18'!S65)/1000</f>
        <v>0</v>
      </c>
      <c r="AC21" s="34">
        <f>('[12]FACTURACION MAR18'!U65)/1000</f>
        <v>0</v>
      </c>
      <c r="AD21" s="34">
        <f>+W21*Y21+X21*Z21</f>
        <v>0</v>
      </c>
      <c r="AE21" s="34">
        <f>+IF(Z21=0,0,AD21/Z21)</f>
        <v>0</v>
      </c>
      <c r="AF21" s="31"/>
      <c r="AG21" s="31"/>
      <c r="AH21" s="35" t="e">
        <f>+INDEX([2]Precios!$B$9:$H$35,MATCH($J21,[2]Precios!$B$9:$B$35,0),7)</f>
        <v>#N/A</v>
      </c>
      <c r="AI21" s="35" t="e">
        <f>+INDEX([2]Precios!$B$9:$H$35,MATCH($J21,[2]Precios!$B$9:$B$35,0),6)</f>
        <v>#N/A</v>
      </c>
      <c r="AJ21" s="36">
        <f t="shared" si="12"/>
        <v>202018.098</v>
      </c>
      <c r="AK21" s="36">
        <f t="shared" si="12"/>
        <v>0</v>
      </c>
      <c r="AL21" s="36" t="e">
        <f t="shared" si="1"/>
        <v>#N/A</v>
      </c>
      <c r="AM21" s="36" t="e">
        <f t="shared" si="1"/>
        <v>#N/A</v>
      </c>
      <c r="AN21" s="36"/>
      <c r="AO21" s="37" t="e">
        <f t="shared" si="2"/>
        <v>#N/A</v>
      </c>
      <c r="AP21" s="34">
        <f t="shared" si="13"/>
        <v>0</v>
      </c>
      <c r="AQ21" s="31"/>
      <c r="AR21" s="31"/>
      <c r="AS21" s="35" t="e">
        <f t="shared" si="14"/>
        <v>#N/A</v>
      </c>
      <c r="AT21" s="35" t="e">
        <f t="shared" si="14"/>
        <v>#N/A</v>
      </c>
      <c r="AU21" s="35">
        <f t="shared" si="14"/>
        <v>0</v>
      </c>
      <c r="AV21" s="35">
        <f t="shared" si="14"/>
        <v>0</v>
      </c>
      <c r="AW21" s="35" t="e">
        <f t="shared" si="15"/>
        <v>#N/A</v>
      </c>
      <c r="AX21" s="35" t="e">
        <f t="shared" si="15"/>
        <v>#N/A</v>
      </c>
      <c r="AY21" s="35" t="e">
        <f t="shared" si="16"/>
        <v>#N/A</v>
      </c>
      <c r="AZ21" s="35">
        <f t="shared" si="17"/>
        <v>0</v>
      </c>
      <c r="BA21" s="31"/>
      <c r="BB21" s="31"/>
      <c r="BC21" s="35"/>
      <c r="BD21" s="35"/>
      <c r="BE21" s="35"/>
      <c r="BF21" s="35"/>
      <c r="BG21" s="35"/>
      <c r="BH21" s="35"/>
      <c r="BI21" s="35"/>
      <c r="BJ21" s="35"/>
      <c r="BK21" s="35"/>
    </row>
    <row r="22" spans="2:63" x14ac:dyDescent="0.25">
      <c r="B22" s="24"/>
      <c r="C22" s="11" t="s">
        <v>40</v>
      </c>
      <c r="D22" s="11" t="s">
        <v>41</v>
      </c>
      <c r="E22" s="11" t="s">
        <v>43</v>
      </c>
      <c r="F22" s="1"/>
      <c r="G22" s="1" t="s">
        <v>55</v>
      </c>
      <c r="H22" s="9">
        <v>220</v>
      </c>
      <c r="I22" s="10" t="s">
        <v>76</v>
      </c>
      <c r="J22" s="10" t="s">
        <v>79</v>
      </c>
      <c r="K22" s="25">
        <v>42736</v>
      </c>
      <c r="L22" s="25">
        <v>50040</v>
      </c>
      <c r="M22" s="9" t="s">
        <v>55</v>
      </c>
      <c r="N22" s="35">
        <f t="shared" si="3"/>
        <v>0</v>
      </c>
      <c r="O22" s="35">
        <f t="shared" si="4"/>
        <v>0</v>
      </c>
      <c r="P22" s="35">
        <f>+Y22</f>
        <v>8248.9349999999995</v>
      </c>
      <c r="Q22" s="35">
        <f>+Z22</f>
        <v>10238.959000000001</v>
      </c>
      <c r="R22" s="47">
        <f t="shared" si="7"/>
        <v>0</v>
      </c>
      <c r="S22" s="47">
        <f t="shared" si="8"/>
        <v>0</v>
      </c>
      <c r="T22" s="9"/>
      <c r="W22" s="34">
        <f>+IFERROR(AA22/Y22,0)</f>
        <v>0</v>
      </c>
      <c r="X22" s="38">
        <f>+IFERROR(AB22/Z22,0)</f>
        <v>0</v>
      </c>
      <c r="Y22" s="34">
        <f>('[12]FACTURACION MAR18'!P101)/1000</f>
        <v>8248.9349999999995</v>
      </c>
      <c r="Z22" s="34">
        <f>('[12]FACTURACION MAR18'!O101)/1000</f>
        <v>10238.959000000001</v>
      </c>
      <c r="AA22" s="34">
        <f>('[12]FACTURACION MAR18'!T101)/1000</f>
        <v>0</v>
      </c>
      <c r="AB22" s="34">
        <f>('[12]FACTURACION MAR18'!S101)/1000</f>
        <v>0</v>
      </c>
      <c r="AC22" s="34">
        <f>('[12]FACTURACION MAR18'!U101)/1000</f>
        <v>0</v>
      </c>
      <c r="AD22" s="34">
        <f>+W22*Y22+X22*Z22</f>
        <v>0</v>
      </c>
      <c r="AE22" s="34">
        <f>+IF(Z22=0,0,AD22/Z22)</f>
        <v>0</v>
      </c>
      <c r="AF22" s="31"/>
      <c r="AG22" s="31"/>
      <c r="AH22" s="35" t="e">
        <f>+INDEX([2]Precios!$B$9:$H$35,MATCH($J22,[2]Precios!$B$9:$B$35,0),7)</f>
        <v>#N/A</v>
      </c>
      <c r="AI22" s="35" t="e">
        <f>+INDEX([2]Precios!$B$9:$H$35,MATCH($J22,[2]Precios!$B$9:$B$35,0),6)</f>
        <v>#N/A</v>
      </c>
      <c r="AJ22" s="36">
        <f t="shared" si="12"/>
        <v>10238.959000000001</v>
      </c>
      <c r="AK22" s="36">
        <f t="shared" si="12"/>
        <v>0</v>
      </c>
      <c r="AL22" s="36" t="e">
        <f t="shared" si="1"/>
        <v>#N/A</v>
      </c>
      <c r="AM22" s="36" t="e">
        <f t="shared" si="1"/>
        <v>#N/A</v>
      </c>
      <c r="AN22" s="36"/>
      <c r="AO22" s="37" t="e">
        <f t="shared" si="2"/>
        <v>#N/A</v>
      </c>
      <c r="AP22" s="34">
        <f t="shared" si="13"/>
        <v>0</v>
      </c>
      <c r="AQ22" s="31"/>
      <c r="AR22" s="31"/>
      <c r="AS22" s="35" t="e">
        <f t="shared" si="14"/>
        <v>#N/A</v>
      </c>
      <c r="AT22" s="35" t="e">
        <f t="shared" si="14"/>
        <v>#N/A</v>
      </c>
      <c r="AU22" s="35">
        <f t="shared" si="14"/>
        <v>0</v>
      </c>
      <c r="AV22" s="35">
        <f t="shared" si="14"/>
        <v>0</v>
      </c>
      <c r="AW22" s="35" t="e">
        <f t="shared" si="15"/>
        <v>#N/A</v>
      </c>
      <c r="AX22" s="35" t="e">
        <f t="shared" si="15"/>
        <v>#N/A</v>
      </c>
      <c r="AY22" s="35" t="e">
        <f t="shared" si="16"/>
        <v>#N/A</v>
      </c>
      <c r="AZ22" s="35">
        <f t="shared" si="17"/>
        <v>0</v>
      </c>
      <c r="BA22" s="31"/>
      <c r="BB22" s="31"/>
      <c r="BC22" s="35"/>
      <c r="BD22" s="35"/>
      <c r="BE22" s="35"/>
      <c r="BF22" s="35"/>
      <c r="BG22" s="35"/>
      <c r="BH22" s="35"/>
      <c r="BI22" s="35"/>
      <c r="BJ22" s="35"/>
      <c r="BK22" s="35"/>
    </row>
    <row r="23" spans="2:63" x14ac:dyDescent="0.25">
      <c r="B23" s="24"/>
      <c r="C23" s="11" t="s">
        <v>40</v>
      </c>
      <c r="D23" s="11" t="s">
        <v>41</v>
      </c>
      <c r="E23" s="11" t="s">
        <v>43</v>
      </c>
      <c r="F23" s="1"/>
      <c r="G23" s="1" t="s">
        <v>56</v>
      </c>
      <c r="H23" s="9">
        <v>220</v>
      </c>
      <c r="I23" s="10" t="s">
        <v>76</v>
      </c>
      <c r="J23" s="10" t="s">
        <v>79</v>
      </c>
      <c r="K23" s="25">
        <v>42736</v>
      </c>
      <c r="L23" s="25">
        <v>50040</v>
      </c>
      <c r="M23" s="9" t="s">
        <v>56</v>
      </c>
      <c r="N23" s="35">
        <f t="shared" si="3"/>
        <v>0</v>
      </c>
      <c r="O23" s="35">
        <f t="shared" si="4"/>
        <v>0</v>
      </c>
      <c r="P23" s="35">
        <f>+Y23</f>
        <v>2634.1489999999999</v>
      </c>
      <c r="Q23" s="35">
        <f>+Z23</f>
        <v>2685.5349999999999</v>
      </c>
      <c r="R23" s="47">
        <f t="shared" si="7"/>
        <v>0</v>
      </c>
      <c r="S23" s="47">
        <f t="shared" si="8"/>
        <v>0</v>
      </c>
      <c r="T23" s="9"/>
      <c r="W23" s="34">
        <f>+IFERROR(AA23/Y23,0)</f>
        <v>0</v>
      </c>
      <c r="X23" s="38">
        <f>+IFERROR(AB23/Z23,0)</f>
        <v>0</v>
      </c>
      <c r="Y23" s="34">
        <f>('[12]FACTURACION MAR18'!P102)/1000</f>
        <v>2634.1489999999999</v>
      </c>
      <c r="Z23" s="34">
        <f>('[12]FACTURACION MAR18'!O102)/1000</f>
        <v>2685.5349999999999</v>
      </c>
      <c r="AA23" s="34">
        <f>('[12]FACTURACION MAR18'!T102)/1000</f>
        <v>0</v>
      </c>
      <c r="AB23" s="34">
        <f>('[12]FACTURACION MAR18'!S102)/1000</f>
        <v>0</v>
      </c>
      <c r="AC23" s="34">
        <f>('[12]FACTURACION MAR18'!U102)/1000</f>
        <v>0</v>
      </c>
      <c r="AD23" s="34">
        <f>+W23*Y23+X23*Z23</f>
        <v>0</v>
      </c>
      <c r="AE23" s="34">
        <f>+IF(Z23=0,0,AD23/Z23)</f>
        <v>0</v>
      </c>
      <c r="AF23" s="31"/>
      <c r="AG23" s="31"/>
      <c r="AH23" s="35" t="e">
        <f>+INDEX([2]Precios!$B$9:$H$35,MATCH($J23,[2]Precios!$B$9:$B$35,0),7)</f>
        <v>#N/A</v>
      </c>
      <c r="AI23" s="35" t="e">
        <f>+INDEX([2]Precios!$B$9:$H$35,MATCH($J23,[2]Precios!$B$9:$B$35,0),6)</f>
        <v>#N/A</v>
      </c>
      <c r="AJ23" s="36">
        <f t="shared" si="12"/>
        <v>2685.5349999999999</v>
      </c>
      <c r="AK23" s="36">
        <f t="shared" si="12"/>
        <v>0</v>
      </c>
      <c r="AL23" s="36" t="e">
        <f t="shared" si="1"/>
        <v>#N/A</v>
      </c>
      <c r="AM23" s="36" t="e">
        <f t="shared" si="1"/>
        <v>#N/A</v>
      </c>
      <c r="AN23" s="36"/>
      <c r="AO23" s="37" t="e">
        <f t="shared" si="2"/>
        <v>#N/A</v>
      </c>
      <c r="AP23" s="34">
        <f t="shared" si="13"/>
        <v>0</v>
      </c>
      <c r="AQ23" s="31"/>
      <c r="AR23" s="31"/>
      <c r="AS23" s="35" t="e">
        <f t="shared" si="14"/>
        <v>#N/A</v>
      </c>
      <c r="AT23" s="35" t="e">
        <f t="shared" si="14"/>
        <v>#N/A</v>
      </c>
      <c r="AU23" s="35">
        <f t="shared" si="14"/>
        <v>0</v>
      </c>
      <c r="AV23" s="35">
        <f t="shared" si="14"/>
        <v>0</v>
      </c>
      <c r="AW23" s="35" t="e">
        <f t="shared" si="15"/>
        <v>#N/A</v>
      </c>
      <c r="AX23" s="35" t="e">
        <f t="shared" si="15"/>
        <v>#N/A</v>
      </c>
      <c r="AY23" s="35" t="e">
        <f t="shared" si="16"/>
        <v>#N/A</v>
      </c>
      <c r="AZ23" s="35">
        <f t="shared" si="17"/>
        <v>0</v>
      </c>
      <c r="BA23" s="31"/>
      <c r="BB23" s="31"/>
      <c r="BC23" s="35"/>
      <c r="BD23" s="35"/>
      <c r="BE23" s="35"/>
      <c r="BF23" s="35"/>
      <c r="BG23" s="35"/>
      <c r="BH23" s="35"/>
      <c r="BI23" s="35"/>
      <c r="BJ23" s="35"/>
      <c r="BK23" s="35"/>
    </row>
    <row r="24" spans="2:63" x14ac:dyDescent="0.25">
      <c r="B24" s="24"/>
      <c r="C24" s="11" t="s">
        <v>40</v>
      </c>
      <c r="D24" s="11" t="s">
        <v>41</v>
      </c>
      <c r="E24" s="11" t="s">
        <v>43</v>
      </c>
      <c r="F24" s="1"/>
      <c r="G24" s="1" t="s">
        <v>57</v>
      </c>
      <c r="H24" s="9">
        <v>220</v>
      </c>
      <c r="I24" s="10" t="s">
        <v>76</v>
      </c>
      <c r="J24" s="10" t="s">
        <v>79</v>
      </c>
      <c r="K24" s="25">
        <v>42736</v>
      </c>
      <c r="L24" s="25">
        <v>50040</v>
      </c>
      <c r="M24" s="9" t="s">
        <v>57</v>
      </c>
      <c r="N24" s="35">
        <f t="shared" si="3"/>
        <v>0</v>
      </c>
      <c r="O24" s="35">
        <f t="shared" si="4"/>
        <v>0</v>
      </c>
      <c r="P24" s="35">
        <f>+Y24</f>
        <v>178935.26500000001</v>
      </c>
      <c r="Q24" s="35">
        <f>+Z24</f>
        <v>236865.905</v>
      </c>
      <c r="R24" s="47">
        <f t="shared" si="7"/>
        <v>0</v>
      </c>
      <c r="S24" s="47">
        <f t="shared" si="8"/>
        <v>0</v>
      </c>
      <c r="T24" s="9"/>
      <c r="W24" s="34">
        <f>+IFERROR(AA24/Y24,0)</f>
        <v>0</v>
      </c>
      <c r="X24" s="38">
        <f>+IFERROR(AB24/Z24,0)</f>
        <v>0</v>
      </c>
      <c r="Y24" s="34">
        <f>('[12]FACTURACION MAR18'!P103)/1000</f>
        <v>178935.26500000001</v>
      </c>
      <c r="Z24" s="34">
        <f>('[12]FACTURACION MAR18'!O103)/1000</f>
        <v>236865.905</v>
      </c>
      <c r="AA24" s="34">
        <f>('[12]FACTURACION MAR18'!T103)/1000</f>
        <v>0</v>
      </c>
      <c r="AB24" s="34">
        <f>('[12]FACTURACION MAR18'!S103)/1000</f>
        <v>0</v>
      </c>
      <c r="AC24" s="34">
        <f>('[12]FACTURACION MAR18'!U103)/1000</f>
        <v>0</v>
      </c>
      <c r="AD24" s="34">
        <f>+W24*Y24+X24*Z24</f>
        <v>0</v>
      </c>
      <c r="AE24" s="34">
        <f>+IF(Z24=0,0,AD24/Z24)</f>
        <v>0</v>
      </c>
      <c r="AF24" s="31"/>
      <c r="AG24" s="31"/>
      <c r="AH24" s="35" t="e">
        <f>+INDEX([2]Precios!$B$9:$H$35,MATCH($J24,[2]Precios!$B$9:$B$35,0),7)</f>
        <v>#N/A</v>
      </c>
      <c r="AI24" s="35" t="e">
        <f>+INDEX([2]Precios!$B$9:$H$35,MATCH($J24,[2]Precios!$B$9:$B$35,0),6)</f>
        <v>#N/A</v>
      </c>
      <c r="AJ24" s="36">
        <f t="shared" si="12"/>
        <v>236865.905</v>
      </c>
      <c r="AK24" s="36">
        <f t="shared" si="12"/>
        <v>0</v>
      </c>
      <c r="AL24" s="36" t="e">
        <f t="shared" si="1"/>
        <v>#N/A</v>
      </c>
      <c r="AM24" s="36" t="e">
        <f t="shared" si="1"/>
        <v>#N/A</v>
      </c>
      <c r="AN24" s="36"/>
      <c r="AO24" s="37" t="e">
        <f t="shared" si="2"/>
        <v>#N/A</v>
      </c>
      <c r="AP24" s="34">
        <f t="shared" si="13"/>
        <v>0</v>
      </c>
      <c r="AQ24" s="31"/>
      <c r="AR24" s="31"/>
      <c r="AS24" s="35" t="e">
        <f t="shared" si="14"/>
        <v>#N/A</v>
      </c>
      <c r="AT24" s="35" t="e">
        <f t="shared" si="14"/>
        <v>#N/A</v>
      </c>
      <c r="AU24" s="35">
        <f t="shared" si="14"/>
        <v>0</v>
      </c>
      <c r="AV24" s="35">
        <f t="shared" si="14"/>
        <v>0</v>
      </c>
      <c r="AW24" s="35" t="e">
        <f t="shared" si="15"/>
        <v>#N/A</v>
      </c>
      <c r="AX24" s="35" t="e">
        <f t="shared" si="15"/>
        <v>#N/A</v>
      </c>
      <c r="AY24" s="35" t="e">
        <f t="shared" si="16"/>
        <v>#N/A</v>
      </c>
      <c r="AZ24" s="35">
        <f t="shared" si="17"/>
        <v>0</v>
      </c>
      <c r="BA24" s="31"/>
      <c r="BB24" s="31"/>
      <c r="BC24" s="35"/>
      <c r="BD24" s="35"/>
      <c r="BE24" s="35"/>
      <c r="BF24" s="35"/>
      <c r="BG24" s="35"/>
      <c r="BH24" s="35"/>
      <c r="BI24" s="35"/>
      <c r="BJ24" s="35"/>
      <c r="BK24" s="35"/>
    </row>
    <row r="25" spans="2:63" x14ac:dyDescent="0.25">
      <c r="B25" s="24"/>
      <c r="C25" s="11" t="s">
        <v>40</v>
      </c>
      <c r="D25" s="11" t="s">
        <v>41</v>
      </c>
      <c r="E25" s="11" t="s">
        <v>43</v>
      </c>
      <c r="F25" s="1"/>
      <c r="G25" s="1" t="s">
        <v>58</v>
      </c>
      <c r="H25" s="9">
        <v>220</v>
      </c>
      <c r="I25" s="10" t="s">
        <v>76</v>
      </c>
      <c r="J25" s="10" t="s">
        <v>79</v>
      </c>
      <c r="K25" s="25">
        <v>42736</v>
      </c>
      <c r="L25" s="25">
        <v>50040</v>
      </c>
      <c r="M25" s="9" t="s">
        <v>58</v>
      </c>
      <c r="N25" s="35">
        <f t="shared" si="3"/>
        <v>0</v>
      </c>
      <c r="O25" s="35">
        <f t="shared" si="4"/>
        <v>0</v>
      </c>
      <c r="P25" s="35">
        <f>+Y25</f>
        <v>82792.179999999993</v>
      </c>
      <c r="Q25" s="35">
        <f>+Z25</f>
        <v>90377.623000000007</v>
      </c>
      <c r="R25" s="47">
        <f t="shared" si="7"/>
        <v>0</v>
      </c>
      <c r="S25" s="47">
        <f t="shared" si="8"/>
        <v>0</v>
      </c>
      <c r="T25" s="9"/>
      <c r="W25" s="34">
        <f>+IFERROR(AA25/Y25,0)</f>
        <v>0</v>
      </c>
      <c r="X25" s="38">
        <f>+IFERROR(AB25/Z25,0)</f>
        <v>0</v>
      </c>
      <c r="Y25" s="34">
        <f>('[12]FACTURACION MAR18'!P104)/1000</f>
        <v>82792.179999999993</v>
      </c>
      <c r="Z25" s="34">
        <f>('[12]FACTURACION MAR18'!O104)/1000</f>
        <v>90377.623000000007</v>
      </c>
      <c r="AA25" s="34">
        <f>('[12]FACTURACION MAR18'!T104)/1000</f>
        <v>0</v>
      </c>
      <c r="AB25" s="34">
        <f>('[12]FACTURACION MAR18'!S104)/1000</f>
        <v>0</v>
      </c>
      <c r="AC25" s="34">
        <f>('[12]FACTURACION MAR18'!U104)/1000</f>
        <v>0</v>
      </c>
      <c r="AD25" s="34">
        <f>+W25*Y25+X25*Z25</f>
        <v>0</v>
      </c>
      <c r="AE25" s="34">
        <f>+IF(Z25=0,0,AD25/Z25)</f>
        <v>0</v>
      </c>
      <c r="AF25" s="31"/>
      <c r="AG25" s="31"/>
      <c r="AH25" s="35" t="e">
        <f>+INDEX([2]Precios!$B$9:$H$35,MATCH($J25,[2]Precios!$B$9:$B$35,0),7)</f>
        <v>#N/A</v>
      </c>
      <c r="AI25" s="35" t="e">
        <f>+INDEX([2]Precios!$B$9:$H$35,MATCH($J25,[2]Precios!$B$9:$B$35,0),6)</f>
        <v>#N/A</v>
      </c>
      <c r="AJ25" s="36">
        <f t="shared" si="12"/>
        <v>90377.623000000007</v>
      </c>
      <c r="AK25" s="36">
        <f t="shared" si="12"/>
        <v>0</v>
      </c>
      <c r="AL25" s="36" t="e">
        <f t="shared" ref="AL25:AM88" si="18">+AH25*AJ25</f>
        <v>#N/A</v>
      </c>
      <c r="AM25" s="36" t="e">
        <f t="shared" si="18"/>
        <v>#N/A</v>
      </c>
      <c r="AN25" s="36"/>
      <c r="AO25" s="37" t="e">
        <f t="shared" si="2"/>
        <v>#N/A</v>
      </c>
      <c r="AP25" s="34">
        <f t="shared" si="13"/>
        <v>0</v>
      </c>
      <c r="AQ25" s="31"/>
      <c r="AR25" s="31"/>
      <c r="AS25" s="35" t="e">
        <f t="shared" si="14"/>
        <v>#N/A</v>
      </c>
      <c r="AT25" s="35" t="e">
        <f t="shared" si="14"/>
        <v>#N/A</v>
      </c>
      <c r="AU25" s="35">
        <f t="shared" si="14"/>
        <v>0</v>
      </c>
      <c r="AV25" s="35">
        <f t="shared" si="14"/>
        <v>0</v>
      </c>
      <c r="AW25" s="35" t="e">
        <f t="shared" si="15"/>
        <v>#N/A</v>
      </c>
      <c r="AX25" s="35" t="e">
        <f t="shared" si="15"/>
        <v>#N/A</v>
      </c>
      <c r="AY25" s="35" t="e">
        <f t="shared" si="16"/>
        <v>#N/A</v>
      </c>
      <c r="AZ25" s="35">
        <f t="shared" si="17"/>
        <v>0</v>
      </c>
      <c r="BA25" s="31"/>
      <c r="BB25" s="31"/>
      <c r="BC25" s="35"/>
      <c r="BD25" s="35"/>
      <c r="BE25" s="35"/>
      <c r="BF25" s="35"/>
      <c r="BG25" s="35"/>
      <c r="BH25" s="35"/>
      <c r="BI25" s="35"/>
      <c r="BJ25" s="35"/>
      <c r="BK25" s="35"/>
    </row>
    <row r="26" spans="2:63" x14ac:dyDescent="0.25">
      <c r="B26" s="24"/>
      <c r="C26" s="11" t="s">
        <v>40</v>
      </c>
      <c r="D26" s="11" t="s">
        <v>41</v>
      </c>
      <c r="E26" s="11" t="s">
        <v>43</v>
      </c>
      <c r="F26" s="1"/>
      <c r="G26" s="1" t="s">
        <v>59</v>
      </c>
      <c r="H26" s="9">
        <v>220</v>
      </c>
      <c r="I26" s="10" t="s">
        <v>76</v>
      </c>
      <c r="J26" s="10" t="s">
        <v>79</v>
      </c>
      <c r="K26" s="25">
        <v>42736</v>
      </c>
      <c r="L26" s="25">
        <v>50040</v>
      </c>
      <c r="M26" s="9" t="s">
        <v>59</v>
      </c>
      <c r="N26" s="35">
        <f t="shared" si="3"/>
        <v>0</v>
      </c>
      <c r="O26" s="35">
        <f t="shared" si="4"/>
        <v>0</v>
      </c>
      <c r="P26" s="35">
        <f>+Y26</f>
        <v>54271.760999999999</v>
      </c>
      <c r="Q26" s="35">
        <f>+Z26</f>
        <v>108166.76</v>
      </c>
      <c r="R26" s="47">
        <f t="shared" si="7"/>
        <v>0</v>
      </c>
      <c r="S26" s="47">
        <f t="shared" si="8"/>
        <v>0</v>
      </c>
      <c r="T26" s="9"/>
      <c r="W26" s="34">
        <f>+IFERROR(AA26/Y26,0)</f>
        <v>0</v>
      </c>
      <c r="X26" s="38">
        <f>+IFERROR(AB26/Z26,0)</f>
        <v>0</v>
      </c>
      <c r="Y26" s="34">
        <f>('[12]FACTURACION MAR18'!P105)/1000</f>
        <v>54271.760999999999</v>
      </c>
      <c r="Z26" s="34">
        <f>('[12]FACTURACION MAR18'!O105)/1000</f>
        <v>108166.76</v>
      </c>
      <c r="AA26" s="34">
        <f>('[12]FACTURACION MAR18'!T105)/1000</f>
        <v>0</v>
      </c>
      <c r="AB26" s="34">
        <f>('[12]FACTURACION MAR18'!S105)/1000</f>
        <v>0</v>
      </c>
      <c r="AC26" s="34">
        <f>('[12]FACTURACION MAR18'!U105)/1000</f>
        <v>0</v>
      </c>
      <c r="AD26" s="34">
        <f>+W26*Y26+X26*Z26</f>
        <v>0</v>
      </c>
      <c r="AE26" s="34">
        <f>+IF(Z26=0,0,AD26/Z26)</f>
        <v>0</v>
      </c>
      <c r="AF26" s="31"/>
      <c r="AG26" s="31"/>
      <c r="AH26" s="35" t="e">
        <f>+INDEX([2]Precios!$B$9:$H$35,MATCH($J26,[2]Precios!$B$9:$B$35,0),7)</f>
        <v>#N/A</v>
      </c>
      <c r="AI26" s="35" t="e">
        <f>+INDEX([2]Precios!$B$9:$H$35,MATCH($J26,[2]Precios!$B$9:$B$35,0),6)</f>
        <v>#N/A</v>
      </c>
      <c r="AJ26" s="36">
        <f t="shared" si="12"/>
        <v>108166.76</v>
      </c>
      <c r="AK26" s="36">
        <f t="shared" si="12"/>
        <v>0</v>
      </c>
      <c r="AL26" s="36" t="e">
        <f t="shared" si="18"/>
        <v>#N/A</v>
      </c>
      <c r="AM26" s="36" t="e">
        <f t="shared" si="18"/>
        <v>#N/A</v>
      </c>
      <c r="AN26" s="36"/>
      <c r="AO26" s="37" t="e">
        <f t="shared" si="2"/>
        <v>#N/A</v>
      </c>
      <c r="AP26" s="34">
        <f t="shared" si="13"/>
        <v>0</v>
      </c>
      <c r="AQ26" s="31"/>
      <c r="AR26" s="31"/>
      <c r="AS26" s="35" t="e">
        <f t="shared" ref="AS26:AV62" si="19">+O26-AH26</f>
        <v>#N/A</v>
      </c>
      <c r="AT26" s="35" t="e">
        <f t="shared" si="19"/>
        <v>#N/A</v>
      </c>
      <c r="AU26" s="35">
        <f t="shared" si="19"/>
        <v>0</v>
      </c>
      <c r="AV26" s="35">
        <f t="shared" si="19"/>
        <v>0</v>
      </c>
      <c r="AW26" s="35" t="e">
        <f t="shared" ref="AW26:AX62" si="20">-O26*Q26+AH26*AJ26</f>
        <v>#N/A</v>
      </c>
      <c r="AX26" s="35" t="e">
        <f t="shared" si="20"/>
        <v>#N/A</v>
      </c>
      <c r="AY26" s="35" t="e">
        <f t="shared" si="16"/>
        <v>#N/A</v>
      </c>
      <c r="AZ26" s="35">
        <f t="shared" si="17"/>
        <v>0</v>
      </c>
      <c r="BA26" s="31"/>
      <c r="BB26" s="31"/>
      <c r="BC26" s="35"/>
      <c r="BD26" s="35"/>
      <c r="BE26" s="35"/>
      <c r="BF26" s="35"/>
      <c r="BG26" s="35"/>
      <c r="BH26" s="35"/>
      <c r="BI26" s="35"/>
      <c r="BJ26" s="35"/>
      <c r="BK26" s="35"/>
    </row>
    <row r="27" spans="2:63" hidden="1" x14ac:dyDescent="0.25">
      <c r="B27" s="24"/>
      <c r="C27" s="11" t="s">
        <v>40</v>
      </c>
      <c r="D27" s="11" t="s">
        <v>41</v>
      </c>
      <c r="E27" s="11" t="s">
        <v>44</v>
      </c>
      <c r="F27" s="1"/>
      <c r="G27" s="1" t="s">
        <v>60</v>
      </c>
      <c r="H27" s="9">
        <v>220</v>
      </c>
      <c r="I27" s="10" t="s">
        <v>76</v>
      </c>
      <c r="J27" s="10" t="s">
        <v>77</v>
      </c>
      <c r="K27" s="25">
        <v>42736</v>
      </c>
      <c r="L27" s="25">
        <v>50040</v>
      </c>
      <c r="M27" s="9" t="s">
        <v>60</v>
      </c>
      <c r="N27" s="35">
        <f t="shared" si="3"/>
        <v>0</v>
      </c>
      <c r="O27" s="35">
        <f t="shared" si="4"/>
        <v>50.875999999999998</v>
      </c>
      <c r="P27" s="35">
        <f>+Y27</f>
        <v>0</v>
      </c>
      <c r="Q27" s="35">
        <f>+Z27</f>
        <v>6.8959999999999999</v>
      </c>
      <c r="R27" s="47">
        <f t="shared" si="7"/>
        <v>350.84089599999999</v>
      </c>
      <c r="S27" s="47">
        <f t="shared" si="8"/>
        <v>50.875999999999998</v>
      </c>
      <c r="T27" s="9"/>
      <c r="W27" s="34">
        <f>+IFERROR(AA27/Y27,0)</f>
        <v>0</v>
      </c>
      <c r="X27" s="38">
        <f>+IFERROR(AB27/Z27,0)</f>
        <v>50.875999999999998</v>
      </c>
      <c r="Y27" s="34">
        <v>0</v>
      </c>
      <c r="Z27" s="34">
        <f>([4]PRORRATA_Precios!$C$30)/1000</f>
        <v>6.8959999999999999</v>
      </c>
      <c r="AA27" s="34">
        <v>0</v>
      </c>
      <c r="AB27" s="34">
        <f>([4]PRORRATA_Precios!$Q$30)/1000</f>
        <v>350.84089599999999</v>
      </c>
      <c r="AC27" s="34">
        <v>0</v>
      </c>
      <c r="AD27" s="34">
        <f>+W27*Y27+X27*Z27</f>
        <v>350.84089599999999</v>
      </c>
      <c r="AE27" s="34">
        <f>+IF(Z27=0,0,AD27/Z27)</f>
        <v>50.875999999999998</v>
      </c>
      <c r="AF27" s="31"/>
      <c r="AG27" s="31"/>
      <c r="AH27" s="35" t="e">
        <f>+INDEX([2]Precios!$B$9:$H$35,MATCH($J27,[2]Precios!$B$9:$B$35,0),7)</f>
        <v>#N/A</v>
      </c>
      <c r="AI27" s="35" t="e">
        <f>+INDEX([2]Precios!$B$9:$H$35,MATCH($J27,[2]Precios!$B$9:$B$35,0),6)</f>
        <v>#N/A</v>
      </c>
      <c r="AJ27" s="36">
        <f t="shared" si="12"/>
        <v>6.8959999999999999</v>
      </c>
      <c r="AK27" s="36">
        <f t="shared" si="12"/>
        <v>350.84089599999999</v>
      </c>
      <c r="AL27" s="36" t="e">
        <f t="shared" si="18"/>
        <v>#N/A</v>
      </c>
      <c r="AM27" s="36" t="e">
        <f t="shared" si="18"/>
        <v>#N/A</v>
      </c>
      <c r="AN27" s="36"/>
      <c r="AO27" s="37" t="e">
        <f t="shared" si="2"/>
        <v>#N/A</v>
      </c>
      <c r="AP27" s="34" t="e">
        <f t="shared" si="13"/>
        <v>#N/A</v>
      </c>
      <c r="AQ27" s="31"/>
      <c r="AR27" s="31"/>
      <c r="AS27" s="35" t="e">
        <f t="shared" si="19"/>
        <v>#N/A</v>
      </c>
      <c r="AT27" s="35" t="e">
        <f t="shared" si="19"/>
        <v>#N/A</v>
      </c>
      <c r="AU27" s="35">
        <f t="shared" si="19"/>
        <v>0</v>
      </c>
      <c r="AV27" s="35">
        <f t="shared" si="19"/>
        <v>0</v>
      </c>
      <c r="AW27" s="35" t="e">
        <f t="shared" si="20"/>
        <v>#N/A</v>
      </c>
      <c r="AX27" s="35" t="e">
        <f t="shared" si="20"/>
        <v>#N/A</v>
      </c>
      <c r="AY27" s="35" t="e">
        <f t="shared" si="16"/>
        <v>#N/A</v>
      </c>
      <c r="AZ27" s="35" t="e">
        <f t="shared" si="17"/>
        <v>#N/A</v>
      </c>
      <c r="BA27" s="31"/>
      <c r="BB27" s="31"/>
      <c r="BC27" s="35"/>
      <c r="BD27" s="35"/>
      <c r="BE27" s="35"/>
      <c r="BF27" s="35"/>
      <c r="BG27" s="35"/>
      <c r="BH27" s="35"/>
      <c r="BI27" s="35"/>
      <c r="BJ27" s="35"/>
      <c r="BK27" s="35"/>
    </row>
    <row r="28" spans="2:63" hidden="1" x14ac:dyDescent="0.25">
      <c r="B28" s="24"/>
      <c r="C28" s="11" t="s">
        <v>40</v>
      </c>
      <c r="D28" s="11" t="s">
        <v>41</v>
      </c>
      <c r="E28" s="11" t="s">
        <v>44</v>
      </c>
      <c r="F28" s="1"/>
      <c r="G28" s="1" t="s">
        <v>61</v>
      </c>
      <c r="H28" s="9">
        <v>220</v>
      </c>
      <c r="I28" s="10" t="s">
        <v>76</v>
      </c>
      <c r="J28" s="10" t="s">
        <v>77</v>
      </c>
      <c r="K28" s="25">
        <v>42736</v>
      </c>
      <c r="L28" s="25">
        <v>50040</v>
      </c>
      <c r="M28" s="9" t="s">
        <v>61</v>
      </c>
      <c r="N28" s="35">
        <f t="shared" si="3"/>
        <v>0</v>
      </c>
      <c r="O28" s="35">
        <f t="shared" si="4"/>
        <v>52.249000000000002</v>
      </c>
      <c r="P28" s="35">
        <f t="shared" si="5"/>
        <v>0</v>
      </c>
      <c r="Q28" s="35">
        <f t="shared" si="6"/>
        <v>56.298999999999999</v>
      </c>
      <c r="R28" s="47">
        <f t="shared" si="7"/>
        <v>2941.5664510000001</v>
      </c>
      <c r="S28" s="47">
        <f t="shared" si="8"/>
        <v>52.249000000000002</v>
      </c>
      <c r="T28" s="9"/>
      <c r="W28" s="34">
        <f t="shared" si="9"/>
        <v>0</v>
      </c>
      <c r="X28" s="38">
        <f t="shared" si="9"/>
        <v>52.249000000000002</v>
      </c>
      <c r="Y28" s="34">
        <v>0</v>
      </c>
      <c r="Z28" s="34">
        <f>([4]PRORRATA_Precios!$D$30)/1000</f>
        <v>56.298999999999999</v>
      </c>
      <c r="AA28" s="34">
        <v>0</v>
      </c>
      <c r="AB28" s="34">
        <f>([4]PRORRATA_Precios!$R$30)/1000</f>
        <v>2941.5664510000001</v>
      </c>
      <c r="AC28" s="34">
        <f>([4]PRORRATA_Precios!$P$30)/1000</f>
        <v>0.25108617900978258</v>
      </c>
      <c r="AD28" s="34">
        <f t="shared" si="10"/>
        <v>2941.5664510000001</v>
      </c>
      <c r="AE28" s="34">
        <f t="shared" si="11"/>
        <v>52.249000000000002</v>
      </c>
      <c r="AF28" s="31"/>
      <c r="AG28" s="31"/>
      <c r="AH28" s="35" t="e">
        <f>+INDEX([2]Precios!$B$9:$H$35,MATCH($J28,[2]Precios!$B$9:$B$35,0),7)</f>
        <v>#N/A</v>
      </c>
      <c r="AI28" s="35" t="e">
        <f>+INDEX([2]Precios!$B$9:$H$35,MATCH($J28,[2]Precios!$B$9:$B$35,0),6)</f>
        <v>#N/A</v>
      </c>
      <c r="AJ28" s="36">
        <f t="shared" si="12"/>
        <v>56.298999999999999</v>
      </c>
      <c r="AK28" s="36">
        <f t="shared" si="12"/>
        <v>2941.5664510000001</v>
      </c>
      <c r="AL28" s="36" t="e">
        <f t="shared" si="18"/>
        <v>#N/A</v>
      </c>
      <c r="AM28" s="36" t="e">
        <f t="shared" si="18"/>
        <v>#N/A</v>
      </c>
      <c r="AN28" s="36"/>
      <c r="AO28" s="37" t="e">
        <f t="shared" si="2"/>
        <v>#N/A</v>
      </c>
      <c r="AP28" s="34" t="e">
        <f t="shared" si="13"/>
        <v>#N/A</v>
      </c>
      <c r="AQ28" s="31"/>
      <c r="AR28" s="31"/>
      <c r="AS28" s="35" t="e">
        <f t="shared" si="19"/>
        <v>#N/A</v>
      </c>
      <c r="AT28" s="35" t="e">
        <f t="shared" si="19"/>
        <v>#N/A</v>
      </c>
      <c r="AU28" s="35">
        <f t="shared" si="19"/>
        <v>0</v>
      </c>
      <c r="AV28" s="35">
        <f t="shared" si="19"/>
        <v>0</v>
      </c>
      <c r="AW28" s="35" t="e">
        <f t="shared" si="20"/>
        <v>#N/A</v>
      </c>
      <c r="AX28" s="35" t="e">
        <f t="shared" si="20"/>
        <v>#N/A</v>
      </c>
      <c r="AY28" s="35" t="e">
        <f t="shared" si="16"/>
        <v>#N/A</v>
      </c>
      <c r="AZ28" s="35" t="e">
        <f t="shared" si="17"/>
        <v>#N/A</v>
      </c>
      <c r="BA28" s="31"/>
      <c r="BB28" s="31"/>
      <c r="BC28" s="35"/>
      <c r="BD28" s="35"/>
      <c r="BE28" s="35"/>
      <c r="BF28" s="35"/>
      <c r="BG28" s="35"/>
      <c r="BH28" s="40"/>
      <c r="BI28" s="35"/>
      <c r="BJ28" s="35"/>
      <c r="BK28" s="35"/>
    </row>
    <row r="29" spans="2:63" hidden="1" x14ac:dyDescent="0.25">
      <c r="B29" s="24"/>
      <c r="C29" s="11" t="s">
        <v>40</v>
      </c>
      <c r="D29" s="11" t="s">
        <v>41</v>
      </c>
      <c r="E29" s="11" t="s">
        <v>44</v>
      </c>
      <c r="F29" s="1"/>
      <c r="G29" s="1" t="s">
        <v>60</v>
      </c>
      <c r="H29" s="9">
        <v>220</v>
      </c>
      <c r="I29" s="10" t="s">
        <v>76</v>
      </c>
      <c r="J29" s="10" t="s">
        <v>78</v>
      </c>
      <c r="K29" s="25">
        <v>42736</v>
      </c>
      <c r="L29" s="25">
        <v>50040</v>
      </c>
      <c r="M29" s="9" t="s">
        <v>60</v>
      </c>
      <c r="N29" s="35">
        <f t="shared" si="3"/>
        <v>0</v>
      </c>
      <c r="O29" s="35">
        <f t="shared" si="4"/>
        <v>50.875999999999998</v>
      </c>
      <c r="P29" s="35">
        <f t="shared" si="5"/>
        <v>0</v>
      </c>
      <c r="Q29" s="35">
        <f t="shared" si="6"/>
        <v>9.6120000000000001</v>
      </c>
      <c r="R29" s="47">
        <f t="shared" si="7"/>
        <v>489.02011199999998</v>
      </c>
      <c r="S29" s="47">
        <f t="shared" si="8"/>
        <v>50.875999999999998</v>
      </c>
      <c r="T29" s="9"/>
      <c r="W29" s="34">
        <f t="shared" si="9"/>
        <v>0</v>
      </c>
      <c r="X29" s="38">
        <f t="shared" si="9"/>
        <v>50.875999999999998</v>
      </c>
      <c r="Y29" s="34">
        <v>0</v>
      </c>
      <c r="Z29" s="34">
        <f>([4]PRORRATA_Precios!$C$34)/1000</f>
        <v>9.6120000000000001</v>
      </c>
      <c r="AA29" s="34">
        <v>0</v>
      </c>
      <c r="AB29" s="34">
        <f>([4]PRORRATA_Precios!$Q$34)/1000</f>
        <v>489.02011199999998</v>
      </c>
      <c r="AC29" s="34">
        <v>0</v>
      </c>
      <c r="AD29" s="34">
        <f t="shared" si="10"/>
        <v>489.02011199999998</v>
      </c>
      <c r="AE29" s="34">
        <f t="shared" si="11"/>
        <v>50.875999999999998</v>
      </c>
      <c r="AF29" s="31"/>
      <c r="AG29" s="31"/>
      <c r="AH29" s="35" t="e">
        <f>+INDEX([2]Precios!$B$9:$H$35,MATCH($J29,[2]Precios!$B$9:$B$35,0),7)</f>
        <v>#N/A</v>
      </c>
      <c r="AI29" s="35" t="e">
        <f>+INDEX([2]Precios!$B$9:$H$35,MATCH($J29,[2]Precios!$B$9:$B$35,0),6)</f>
        <v>#N/A</v>
      </c>
      <c r="AJ29" s="36">
        <f t="shared" si="12"/>
        <v>9.6120000000000001</v>
      </c>
      <c r="AK29" s="36">
        <f t="shared" si="12"/>
        <v>489.02011199999998</v>
      </c>
      <c r="AL29" s="36" t="e">
        <f t="shared" si="18"/>
        <v>#N/A</v>
      </c>
      <c r="AM29" s="36" t="e">
        <f t="shared" si="18"/>
        <v>#N/A</v>
      </c>
      <c r="AN29" s="36"/>
      <c r="AO29" s="37" t="e">
        <f t="shared" si="2"/>
        <v>#N/A</v>
      </c>
      <c r="AP29" s="34" t="e">
        <f t="shared" si="13"/>
        <v>#N/A</v>
      </c>
      <c r="AQ29" s="31"/>
      <c r="AR29" s="31"/>
      <c r="AS29" s="35" t="e">
        <f t="shared" si="19"/>
        <v>#N/A</v>
      </c>
      <c r="AT29" s="35" t="e">
        <f t="shared" si="19"/>
        <v>#N/A</v>
      </c>
      <c r="AU29" s="35">
        <f t="shared" si="19"/>
        <v>0</v>
      </c>
      <c r="AV29" s="35">
        <f t="shared" si="19"/>
        <v>0</v>
      </c>
      <c r="AW29" s="35" t="e">
        <f t="shared" si="20"/>
        <v>#N/A</v>
      </c>
      <c r="AX29" s="35" t="e">
        <f t="shared" si="20"/>
        <v>#N/A</v>
      </c>
      <c r="AY29" s="35" t="e">
        <f t="shared" si="16"/>
        <v>#N/A</v>
      </c>
      <c r="AZ29" s="35" t="e">
        <f t="shared" si="17"/>
        <v>#N/A</v>
      </c>
      <c r="BA29" s="31"/>
      <c r="BB29" s="31"/>
      <c r="BC29" s="35"/>
      <c r="BD29" s="35"/>
      <c r="BE29" s="35"/>
      <c r="BF29" s="35"/>
      <c r="BG29" s="35"/>
      <c r="BH29" s="35"/>
      <c r="BI29" s="35"/>
      <c r="BJ29" s="35"/>
      <c r="BK29" s="35"/>
    </row>
    <row r="30" spans="2:63" hidden="1" x14ac:dyDescent="0.25">
      <c r="B30" s="24"/>
      <c r="C30" s="11" t="s">
        <v>40</v>
      </c>
      <c r="D30" s="11" t="s">
        <v>41</v>
      </c>
      <c r="E30" s="11" t="s">
        <v>44</v>
      </c>
      <c r="F30" s="1"/>
      <c r="G30" s="1" t="s">
        <v>61</v>
      </c>
      <c r="H30" s="9">
        <v>220</v>
      </c>
      <c r="I30" s="10" t="s">
        <v>76</v>
      </c>
      <c r="J30" s="10" t="s">
        <v>78</v>
      </c>
      <c r="K30" s="25">
        <v>42736</v>
      </c>
      <c r="L30" s="25">
        <v>50040</v>
      </c>
      <c r="M30" s="9" t="s">
        <v>61</v>
      </c>
      <c r="N30" s="35">
        <f t="shared" si="3"/>
        <v>0</v>
      </c>
      <c r="O30" s="35">
        <f t="shared" si="4"/>
        <v>52.248999999999995</v>
      </c>
      <c r="P30" s="35">
        <f t="shared" si="5"/>
        <v>0</v>
      </c>
      <c r="Q30" s="35">
        <f t="shared" si="6"/>
        <v>79.147000000000006</v>
      </c>
      <c r="R30" s="47">
        <f t="shared" si="7"/>
        <v>4135.3516030000001</v>
      </c>
      <c r="S30" s="47">
        <f t="shared" si="8"/>
        <v>52.248999999999995</v>
      </c>
      <c r="T30" s="9"/>
      <c r="W30" s="34">
        <f t="shared" si="9"/>
        <v>0</v>
      </c>
      <c r="X30" s="38">
        <f t="shared" si="9"/>
        <v>52.248999999999995</v>
      </c>
      <c r="Y30" s="41">
        <v>0</v>
      </c>
      <c r="Z30" s="34">
        <f>([4]PRORRATA_Precios!$D$34)/1000</f>
        <v>79.147000000000006</v>
      </c>
      <c r="AA30" s="34">
        <v>0</v>
      </c>
      <c r="AB30" s="34">
        <f>([4]PRORRATA_Precios!$R$34)/1000</f>
        <v>4135.3516030000001</v>
      </c>
      <c r="AC30" s="34">
        <f>([4]PRORRATA_Precios!$P$34)/1000</f>
        <v>8.9241978504918205</v>
      </c>
      <c r="AD30" s="34">
        <f t="shared" si="10"/>
        <v>4135.3516030000001</v>
      </c>
      <c r="AE30" s="34">
        <f t="shared" si="11"/>
        <v>52.248999999999995</v>
      </c>
      <c r="AF30" s="31"/>
      <c r="AG30" s="31"/>
      <c r="AH30" s="35" t="e">
        <f>+INDEX([2]Precios!$B$9:$H$35,MATCH($J30,[2]Precios!$B$9:$B$35,0),7)</f>
        <v>#N/A</v>
      </c>
      <c r="AI30" s="35" t="e">
        <f>+INDEX([2]Precios!$B$9:$H$35,MATCH($J30,[2]Precios!$B$9:$B$35,0),6)</f>
        <v>#N/A</v>
      </c>
      <c r="AJ30" s="36">
        <f t="shared" si="12"/>
        <v>79.147000000000006</v>
      </c>
      <c r="AK30" s="36">
        <f t="shared" si="12"/>
        <v>4135.3516030000001</v>
      </c>
      <c r="AL30" s="36" t="e">
        <f t="shared" si="18"/>
        <v>#N/A</v>
      </c>
      <c r="AM30" s="36" t="e">
        <f t="shared" si="18"/>
        <v>#N/A</v>
      </c>
      <c r="AN30" s="36"/>
      <c r="AO30" s="37" t="e">
        <f t="shared" si="2"/>
        <v>#N/A</v>
      </c>
      <c r="AP30" s="34" t="e">
        <f t="shared" si="13"/>
        <v>#N/A</v>
      </c>
      <c r="AQ30" s="31"/>
      <c r="AR30" s="31"/>
      <c r="AS30" s="35" t="e">
        <f t="shared" si="19"/>
        <v>#N/A</v>
      </c>
      <c r="AT30" s="35" t="e">
        <f t="shared" si="19"/>
        <v>#N/A</v>
      </c>
      <c r="AU30" s="35">
        <f t="shared" si="19"/>
        <v>0</v>
      </c>
      <c r="AV30" s="35">
        <f t="shared" si="19"/>
        <v>0</v>
      </c>
      <c r="AW30" s="35" t="e">
        <f t="shared" si="20"/>
        <v>#N/A</v>
      </c>
      <c r="AX30" s="35" t="e">
        <f t="shared" si="20"/>
        <v>#N/A</v>
      </c>
      <c r="AY30" s="35" t="e">
        <f t="shared" si="16"/>
        <v>#N/A</v>
      </c>
      <c r="AZ30" s="35" t="e">
        <f t="shared" si="17"/>
        <v>#N/A</v>
      </c>
      <c r="BA30" s="31"/>
      <c r="BB30" s="31"/>
      <c r="BC30" s="35"/>
      <c r="BD30" s="35"/>
      <c r="BE30" s="35"/>
      <c r="BF30" s="35"/>
      <c r="BG30" s="35"/>
      <c r="BH30" s="35"/>
      <c r="BI30" s="35"/>
      <c r="BJ30" s="35"/>
      <c r="BK30" s="35"/>
    </row>
    <row r="31" spans="2:63" hidden="1" x14ac:dyDescent="0.25">
      <c r="B31" s="24"/>
      <c r="C31" s="11" t="s">
        <v>40</v>
      </c>
      <c r="D31" s="11" t="s">
        <v>41</v>
      </c>
      <c r="E31" s="11" t="s">
        <v>44</v>
      </c>
      <c r="F31" s="1"/>
      <c r="G31" s="1" t="s">
        <v>60</v>
      </c>
      <c r="H31" s="9">
        <v>220</v>
      </c>
      <c r="I31" s="10" t="s">
        <v>76</v>
      </c>
      <c r="J31" s="10" t="s">
        <v>79</v>
      </c>
      <c r="K31" s="25">
        <v>42736</v>
      </c>
      <c r="L31" s="25">
        <v>50040</v>
      </c>
      <c r="M31" s="9" t="s">
        <v>60</v>
      </c>
      <c r="N31" s="35">
        <f t="shared" si="3"/>
        <v>592494.39169176202</v>
      </c>
      <c r="O31" s="35">
        <f t="shared" si="4"/>
        <v>50.875999999999998</v>
      </c>
      <c r="P31" s="35">
        <f t="shared" si="5"/>
        <v>5.0661556236402799E-5</v>
      </c>
      <c r="Q31" s="35">
        <f t="shared" si="6"/>
        <v>5.2610000000000001</v>
      </c>
      <c r="R31" s="47">
        <f t="shared" si="7"/>
        <v>297.67532394444549</v>
      </c>
      <c r="S31" s="47">
        <f t="shared" si="8"/>
        <v>56.581509968531741</v>
      </c>
      <c r="T31" s="9"/>
      <c r="W31" s="38">
        <f t="shared" si="9"/>
        <v>592494.39169176202</v>
      </c>
      <c r="X31" s="38">
        <f t="shared" si="9"/>
        <v>50.875999999999998</v>
      </c>
      <c r="Y31" s="41">
        <f>[4]PRORRATA_Precios!K37/1000</f>
        <v>5.0661556236402799E-5</v>
      </c>
      <c r="Z31" s="34">
        <f>([4]PRORRATA_Precios!$C$36)/1000</f>
        <v>5.2610000000000001</v>
      </c>
      <c r="AA31" s="34">
        <f>([4]PRORRATA_Precios!$S$36)/1000</f>
        <v>30.016687944445469</v>
      </c>
      <c r="AB31" s="34">
        <f>([4]PRORRATA_Precios!$Q$36)/1000</f>
        <v>267.658636</v>
      </c>
      <c r="AC31" s="34">
        <v>0</v>
      </c>
      <c r="AD31" s="34">
        <f t="shared" si="10"/>
        <v>297.67532394444549</v>
      </c>
      <c r="AE31" s="34">
        <f t="shared" si="11"/>
        <v>56.581509968531741</v>
      </c>
      <c r="AF31" s="31"/>
      <c r="AG31" s="31"/>
      <c r="AH31" s="35" t="e">
        <f>+INDEX([2]Precios!$B$9:$H$35,MATCH($J31,[2]Precios!$B$9:$B$35,0),7)</f>
        <v>#N/A</v>
      </c>
      <c r="AI31" s="35" t="e">
        <f>+INDEX([2]Precios!$B$9:$H$35,MATCH($J31,[2]Precios!$B$9:$B$35,0),6)</f>
        <v>#N/A</v>
      </c>
      <c r="AJ31" s="36">
        <f t="shared" si="12"/>
        <v>5.2610000000000001</v>
      </c>
      <c r="AK31" s="36">
        <f t="shared" si="12"/>
        <v>297.67532394444549</v>
      </c>
      <c r="AL31" s="36" t="e">
        <f t="shared" si="18"/>
        <v>#N/A</v>
      </c>
      <c r="AM31" s="36" t="e">
        <f t="shared" si="18"/>
        <v>#N/A</v>
      </c>
      <c r="AN31" s="36"/>
      <c r="AO31" s="37" t="e">
        <f t="shared" si="2"/>
        <v>#N/A</v>
      </c>
      <c r="AP31" s="34" t="e">
        <f t="shared" si="13"/>
        <v>#N/A</v>
      </c>
      <c r="AQ31" s="31"/>
      <c r="AR31" s="31"/>
      <c r="AS31" s="35" t="e">
        <f t="shared" si="19"/>
        <v>#N/A</v>
      </c>
      <c r="AT31" s="35" t="e">
        <f t="shared" si="19"/>
        <v>#N/A</v>
      </c>
      <c r="AU31" s="35">
        <f t="shared" si="19"/>
        <v>0</v>
      </c>
      <c r="AV31" s="35">
        <f t="shared" si="19"/>
        <v>0</v>
      </c>
      <c r="AW31" s="35" t="e">
        <f t="shared" si="20"/>
        <v>#N/A</v>
      </c>
      <c r="AX31" s="35" t="e">
        <f t="shared" si="20"/>
        <v>#N/A</v>
      </c>
      <c r="AY31" s="35" t="e">
        <f t="shared" si="16"/>
        <v>#N/A</v>
      </c>
      <c r="AZ31" s="35" t="e">
        <f t="shared" si="17"/>
        <v>#N/A</v>
      </c>
      <c r="BA31" s="31"/>
      <c r="BB31" s="31"/>
      <c r="BC31" s="35"/>
      <c r="BD31" s="35"/>
      <c r="BE31" s="35"/>
      <c r="BF31" s="35"/>
      <c r="BG31" s="35"/>
      <c r="BH31" s="35"/>
      <c r="BI31" s="35"/>
      <c r="BJ31" s="35"/>
      <c r="BK31" s="35"/>
    </row>
    <row r="32" spans="2:63" hidden="1" x14ac:dyDescent="0.25">
      <c r="B32" s="24"/>
      <c r="C32" s="11" t="s">
        <v>40</v>
      </c>
      <c r="D32" s="11" t="s">
        <v>41</v>
      </c>
      <c r="E32" s="11" t="s">
        <v>44</v>
      </c>
      <c r="F32" s="1"/>
      <c r="G32" s="1" t="s">
        <v>61</v>
      </c>
      <c r="H32" s="9">
        <v>220</v>
      </c>
      <c r="I32" s="10" t="s">
        <v>76</v>
      </c>
      <c r="J32" s="10" t="s">
        <v>79</v>
      </c>
      <c r="K32" s="25">
        <v>42736</v>
      </c>
      <c r="L32" s="25">
        <v>50040</v>
      </c>
      <c r="M32" s="9" t="s">
        <v>61</v>
      </c>
      <c r="N32" s="35">
        <f t="shared" si="3"/>
        <v>3924.9436688244418</v>
      </c>
      <c r="O32" s="35">
        <f t="shared" si="4"/>
        <v>52.249000000000017</v>
      </c>
      <c r="P32" s="35">
        <f t="shared" si="5"/>
        <v>6.3893999999999992E-2</v>
      </c>
      <c r="Q32" s="35">
        <f t="shared" si="6"/>
        <v>42.91</v>
      </c>
      <c r="R32" s="47">
        <f t="shared" si="7"/>
        <v>2492.7849407758695</v>
      </c>
      <c r="S32" s="47">
        <f t="shared" si="8"/>
        <v>58.093333506778599</v>
      </c>
      <c r="T32" s="9"/>
      <c r="W32" s="38">
        <f t="shared" si="9"/>
        <v>3924.9436688244418</v>
      </c>
      <c r="X32" s="38">
        <f t="shared" si="9"/>
        <v>52.249000000000017</v>
      </c>
      <c r="Y32" s="41">
        <f>[4]PRORRATA_Precios!L37/1000</f>
        <v>6.3893999999999992E-2</v>
      </c>
      <c r="Z32" s="34">
        <f>([4]PRORRATA_Precios!$D$36)/1000</f>
        <v>42.91</v>
      </c>
      <c r="AA32" s="34">
        <f>([4]PRORRATA_Precios!$T$36)/1000</f>
        <v>250.78035077586887</v>
      </c>
      <c r="AB32" s="34">
        <f>([4]PRORRATA_Precios!$R$36)/1000</f>
        <v>2242.0045900000005</v>
      </c>
      <c r="AC32" s="34">
        <f>([4]PRORRATA_Precios!$P$36)/1000</f>
        <v>4.2974887150097434</v>
      </c>
      <c r="AD32" s="34">
        <f t="shared" si="10"/>
        <v>2492.7849407758695</v>
      </c>
      <c r="AE32" s="34">
        <f t="shared" si="11"/>
        <v>58.093333506778599</v>
      </c>
      <c r="AF32" s="31"/>
      <c r="AG32" s="31"/>
      <c r="AH32" s="35" t="e">
        <f>+INDEX([2]Precios!$B$9:$H$35,MATCH($J32,[2]Precios!$B$9:$B$35,0),7)</f>
        <v>#N/A</v>
      </c>
      <c r="AI32" s="35" t="e">
        <f>+INDEX([2]Precios!$B$9:$H$35,MATCH($J32,[2]Precios!$B$9:$B$35,0),6)</f>
        <v>#N/A</v>
      </c>
      <c r="AJ32" s="36">
        <f t="shared" si="12"/>
        <v>42.91</v>
      </c>
      <c r="AK32" s="36">
        <f t="shared" si="12"/>
        <v>2492.7849407758695</v>
      </c>
      <c r="AL32" s="36" t="e">
        <f t="shared" si="18"/>
        <v>#N/A</v>
      </c>
      <c r="AM32" s="36" t="e">
        <f t="shared" si="18"/>
        <v>#N/A</v>
      </c>
      <c r="AN32" s="36"/>
      <c r="AO32" s="37" t="e">
        <f t="shared" si="2"/>
        <v>#N/A</v>
      </c>
      <c r="AP32" s="34" t="e">
        <f t="shared" si="13"/>
        <v>#N/A</v>
      </c>
      <c r="AQ32" s="31"/>
      <c r="AR32" s="31"/>
      <c r="AS32" s="35" t="e">
        <f t="shared" si="19"/>
        <v>#N/A</v>
      </c>
      <c r="AT32" s="35" t="e">
        <f t="shared" si="19"/>
        <v>#N/A</v>
      </c>
      <c r="AU32" s="35">
        <f t="shared" si="19"/>
        <v>0</v>
      </c>
      <c r="AV32" s="35">
        <f t="shared" si="19"/>
        <v>0</v>
      </c>
      <c r="AW32" s="35" t="e">
        <f t="shared" si="20"/>
        <v>#N/A</v>
      </c>
      <c r="AX32" s="35" t="e">
        <f t="shared" si="20"/>
        <v>#N/A</v>
      </c>
      <c r="AY32" s="35" t="e">
        <f t="shared" si="16"/>
        <v>#N/A</v>
      </c>
      <c r="AZ32" s="35" t="e">
        <f t="shared" si="17"/>
        <v>#N/A</v>
      </c>
      <c r="BA32" s="31"/>
      <c r="BB32" s="31"/>
      <c r="BC32" s="35"/>
      <c r="BD32" s="35"/>
      <c r="BE32" s="35"/>
      <c r="BF32" s="35"/>
      <c r="BG32" s="35"/>
      <c r="BH32" s="35"/>
      <c r="BI32" s="35"/>
      <c r="BJ32" s="35"/>
      <c r="BK32" s="35"/>
    </row>
    <row r="33" spans="2:63" hidden="1" x14ac:dyDescent="0.25">
      <c r="B33" s="24"/>
      <c r="C33" s="11" t="s">
        <v>40</v>
      </c>
      <c r="D33" s="11" t="s">
        <v>41</v>
      </c>
      <c r="E33" s="11" t="s">
        <v>45</v>
      </c>
      <c r="F33" s="1"/>
      <c r="G33" s="1" t="s">
        <v>60</v>
      </c>
      <c r="H33" s="9">
        <v>220</v>
      </c>
      <c r="I33" s="10" t="s">
        <v>76</v>
      </c>
      <c r="J33" s="10" t="s">
        <v>77</v>
      </c>
      <c r="K33" s="25">
        <v>42736</v>
      </c>
      <c r="L33" s="25">
        <v>50040</v>
      </c>
      <c r="M33" s="9" t="s">
        <v>60</v>
      </c>
      <c r="N33" s="35">
        <f t="shared" si="3"/>
        <v>0</v>
      </c>
      <c r="O33" s="35">
        <f t="shared" si="4"/>
        <v>0</v>
      </c>
      <c r="P33" s="35">
        <f t="shared" si="5"/>
        <v>0</v>
      </c>
      <c r="Q33" s="35">
        <f t="shared" si="6"/>
        <v>0</v>
      </c>
      <c r="R33" s="47">
        <f t="shared" si="7"/>
        <v>0</v>
      </c>
      <c r="S33" s="47">
        <f t="shared" si="8"/>
        <v>0</v>
      </c>
      <c r="T33" s="9"/>
      <c r="W33" s="34">
        <f t="shared" si="9"/>
        <v>0</v>
      </c>
      <c r="X33" s="41">
        <f t="shared" si="9"/>
        <v>0</v>
      </c>
      <c r="Y33" s="34">
        <f>([5]Compras!J22)/1000</f>
        <v>0</v>
      </c>
      <c r="Z33" s="34">
        <f>([5]Compras!G22)/1000</f>
        <v>0</v>
      </c>
      <c r="AA33" s="34">
        <f>([5]Compras!L22)/1000</f>
        <v>5513.7060709873713</v>
      </c>
      <c r="AB33" s="34">
        <f>([5]Compras!I22)/1000</f>
        <v>0.28825766233142947</v>
      </c>
      <c r="AC33" s="34">
        <f>([5]Compras!O22)/1000</f>
        <v>0</v>
      </c>
      <c r="AD33" s="34">
        <f t="shared" si="10"/>
        <v>0</v>
      </c>
      <c r="AE33" s="34">
        <f t="shared" si="11"/>
        <v>0</v>
      </c>
      <c r="AF33" s="31"/>
      <c r="AG33" s="31"/>
      <c r="AH33" s="35" t="e">
        <f>+INDEX([2]Precios!$B$9:$H$35,MATCH($J33,[2]Precios!$B$9:$B$35,0),7)</f>
        <v>#N/A</v>
      </c>
      <c r="AI33" s="35" t="e">
        <f>+INDEX([2]Precios!$B$9:$H$35,MATCH($J33,[2]Precios!$B$9:$B$35,0),6)</f>
        <v>#N/A</v>
      </c>
      <c r="AJ33" s="36">
        <f t="shared" si="12"/>
        <v>0</v>
      </c>
      <c r="AK33" s="36">
        <f t="shared" si="12"/>
        <v>0</v>
      </c>
      <c r="AL33" s="36" t="e">
        <f t="shared" si="18"/>
        <v>#N/A</v>
      </c>
      <c r="AM33" s="36" t="e">
        <f t="shared" si="18"/>
        <v>#N/A</v>
      </c>
      <c r="AN33" s="36"/>
      <c r="AO33" s="37" t="e">
        <f t="shared" si="2"/>
        <v>#N/A</v>
      </c>
      <c r="AP33" s="34">
        <f t="shared" si="13"/>
        <v>0</v>
      </c>
      <c r="AQ33" s="31"/>
      <c r="AR33" s="31"/>
      <c r="AS33" s="35" t="e">
        <f t="shared" si="19"/>
        <v>#N/A</v>
      </c>
      <c r="AT33" s="35" t="e">
        <f t="shared" si="19"/>
        <v>#N/A</v>
      </c>
      <c r="AU33" s="35">
        <f t="shared" si="19"/>
        <v>0</v>
      </c>
      <c r="AV33" s="35">
        <f t="shared" si="19"/>
        <v>0</v>
      </c>
      <c r="AW33" s="35" t="e">
        <f t="shared" si="20"/>
        <v>#N/A</v>
      </c>
      <c r="AX33" s="35" t="e">
        <f t="shared" si="20"/>
        <v>#N/A</v>
      </c>
      <c r="AY33" s="35" t="e">
        <f t="shared" si="16"/>
        <v>#N/A</v>
      </c>
      <c r="AZ33" s="35">
        <f t="shared" si="17"/>
        <v>0</v>
      </c>
      <c r="BA33" s="31"/>
      <c r="BB33" s="31"/>
      <c r="BC33" s="35"/>
      <c r="BD33" s="35"/>
      <c r="BE33" s="35"/>
      <c r="BF33" s="35"/>
      <c r="BG33" s="35"/>
      <c r="BH33" s="35"/>
      <c r="BI33" s="35"/>
      <c r="BJ33" s="35"/>
      <c r="BK33" s="35"/>
    </row>
    <row r="34" spans="2:63" hidden="1" x14ac:dyDescent="0.25">
      <c r="B34" s="24"/>
      <c r="C34" s="11" t="s">
        <v>40</v>
      </c>
      <c r="D34" s="11" t="s">
        <v>41</v>
      </c>
      <c r="E34" s="11" t="s">
        <v>45</v>
      </c>
      <c r="F34" s="1"/>
      <c r="G34" s="1" t="s">
        <v>61</v>
      </c>
      <c r="H34" s="9">
        <v>220</v>
      </c>
      <c r="I34" s="10" t="s">
        <v>76</v>
      </c>
      <c r="J34" s="10" t="s">
        <v>77</v>
      </c>
      <c r="K34" s="25">
        <v>42736</v>
      </c>
      <c r="L34" s="25">
        <v>50040</v>
      </c>
      <c r="M34" s="9" t="s">
        <v>61</v>
      </c>
      <c r="N34" s="35">
        <f t="shared" si="3"/>
        <v>0</v>
      </c>
      <c r="O34" s="35">
        <f t="shared" si="4"/>
        <v>0</v>
      </c>
      <c r="P34" s="35">
        <f t="shared" si="5"/>
        <v>0</v>
      </c>
      <c r="Q34" s="35">
        <f t="shared" si="6"/>
        <v>0</v>
      </c>
      <c r="R34" s="47">
        <f t="shared" si="7"/>
        <v>0</v>
      </c>
      <c r="S34" s="47">
        <f t="shared" si="8"/>
        <v>0</v>
      </c>
      <c r="T34" s="9"/>
      <c r="W34" s="34">
        <f t="shared" si="9"/>
        <v>0</v>
      </c>
      <c r="X34" s="41">
        <f t="shared" si="9"/>
        <v>0</v>
      </c>
      <c r="Y34" s="34">
        <f>([5]Compras!J23)/1000</f>
        <v>0</v>
      </c>
      <c r="Z34" s="34">
        <f>([5]Compras!G23)/1000</f>
        <v>0</v>
      </c>
      <c r="AA34" s="34">
        <f>([5]Compras!L23)/1000</f>
        <v>103.66134865878304</v>
      </c>
      <c r="AB34" s="34">
        <f>([5]Compras!I23)/1000</f>
        <v>2.6613344319173704E-3</v>
      </c>
      <c r="AC34" s="34">
        <f>([5]Compras!O23)/1000</f>
        <v>0</v>
      </c>
      <c r="AD34" s="34">
        <f t="shared" si="10"/>
        <v>0</v>
      </c>
      <c r="AE34" s="34">
        <f t="shared" si="11"/>
        <v>0</v>
      </c>
      <c r="AF34" s="31"/>
      <c r="AG34" s="31"/>
      <c r="AH34" s="35" t="e">
        <f>+INDEX([2]Precios!$B$9:$H$35,MATCH($J34,[2]Precios!$B$9:$B$35,0),7)</f>
        <v>#N/A</v>
      </c>
      <c r="AI34" s="35" t="e">
        <f>+INDEX([2]Precios!$B$9:$H$35,MATCH($J34,[2]Precios!$B$9:$B$35,0),6)</f>
        <v>#N/A</v>
      </c>
      <c r="AJ34" s="36">
        <f t="shared" si="12"/>
        <v>0</v>
      </c>
      <c r="AK34" s="36">
        <f t="shared" si="12"/>
        <v>0</v>
      </c>
      <c r="AL34" s="36" t="e">
        <f t="shared" si="18"/>
        <v>#N/A</v>
      </c>
      <c r="AM34" s="36" t="e">
        <f t="shared" si="18"/>
        <v>#N/A</v>
      </c>
      <c r="AN34" s="36"/>
      <c r="AO34" s="37" t="e">
        <f t="shared" si="2"/>
        <v>#N/A</v>
      </c>
      <c r="AP34" s="34">
        <f t="shared" si="13"/>
        <v>0</v>
      </c>
      <c r="AQ34" s="31"/>
      <c r="AR34" s="31"/>
      <c r="AS34" s="35" t="e">
        <f t="shared" si="19"/>
        <v>#N/A</v>
      </c>
      <c r="AT34" s="35" t="e">
        <f t="shared" si="19"/>
        <v>#N/A</v>
      </c>
      <c r="AU34" s="35">
        <f t="shared" si="19"/>
        <v>0</v>
      </c>
      <c r="AV34" s="35">
        <f t="shared" si="19"/>
        <v>0</v>
      </c>
      <c r="AW34" s="35" t="e">
        <f t="shared" si="20"/>
        <v>#N/A</v>
      </c>
      <c r="AX34" s="35" t="e">
        <f t="shared" si="20"/>
        <v>#N/A</v>
      </c>
      <c r="AY34" s="35" t="e">
        <f t="shared" si="16"/>
        <v>#N/A</v>
      </c>
      <c r="AZ34" s="35">
        <f t="shared" si="17"/>
        <v>0</v>
      </c>
      <c r="BA34" s="31"/>
      <c r="BB34" s="31"/>
      <c r="BC34" s="35"/>
      <c r="BD34" s="35"/>
      <c r="BE34" s="35"/>
      <c r="BF34" s="35"/>
      <c r="BG34" s="35"/>
      <c r="BH34" s="35"/>
      <c r="BI34" s="35"/>
      <c r="BJ34" s="35"/>
      <c r="BK34" s="35"/>
    </row>
    <row r="35" spans="2:63" hidden="1" x14ac:dyDescent="0.25">
      <c r="B35" s="24"/>
      <c r="C35" s="11" t="s">
        <v>40</v>
      </c>
      <c r="D35" s="11" t="s">
        <v>41</v>
      </c>
      <c r="E35" s="11" t="s">
        <v>45</v>
      </c>
      <c r="F35" s="1"/>
      <c r="G35" s="1" t="s">
        <v>62</v>
      </c>
      <c r="H35" s="9">
        <v>220</v>
      </c>
      <c r="I35" s="10" t="s">
        <v>76</v>
      </c>
      <c r="J35" s="10" t="s">
        <v>77</v>
      </c>
      <c r="K35" s="25">
        <v>42736</v>
      </c>
      <c r="L35" s="25">
        <v>50040</v>
      </c>
      <c r="M35" s="9" t="s">
        <v>62</v>
      </c>
      <c r="N35" s="35">
        <f t="shared" si="3"/>
        <v>0</v>
      </c>
      <c r="O35" s="35">
        <f t="shared" si="4"/>
        <v>0</v>
      </c>
      <c r="P35" s="35">
        <f t="shared" si="5"/>
        <v>0</v>
      </c>
      <c r="Q35" s="35">
        <f t="shared" si="6"/>
        <v>0</v>
      </c>
      <c r="R35" s="47">
        <f t="shared" si="7"/>
        <v>0</v>
      </c>
      <c r="S35" s="47">
        <f t="shared" si="8"/>
        <v>0</v>
      </c>
      <c r="T35" s="9"/>
      <c r="W35" s="34">
        <f t="shared" si="9"/>
        <v>0</v>
      </c>
      <c r="X35" s="41">
        <f t="shared" si="9"/>
        <v>0</v>
      </c>
      <c r="Y35" s="34">
        <f>([5]Compras!J24)/1000</f>
        <v>0</v>
      </c>
      <c r="Z35" s="34">
        <f>([5]Compras!G24)/1000</f>
        <v>0</v>
      </c>
      <c r="AA35" s="34">
        <f>([5]Compras!L24)/1000</f>
        <v>2823.0339961534278</v>
      </c>
      <c r="AB35" s="34">
        <f>([5]Compras!I24)/1000</f>
        <v>8.7322844185063017E-2</v>
      </c>
      <c r="AC35" s="34">
        <f>([5]Compras!O24)/1000</f>
        <v>0</v>
      </c>
      <c r="AD35" s="34">
        <f t="shared" si="10"/>
        <v>0</v>
      </c>
      <c r="AE35" s="34">
        <f t="shared" si="11"/>
        <v>0</v>
      </c>
      <c r="AF35" s="31"/>
      <c r="AG35" s="31"/>
      <c r="AH35" s="35" t="e">
        <f>+INDEX([2]Precios!$B$9:$H$35,MATCH($J35,[2]Precios!$B$9:$B$35,0),7)</f>
        <v>#N/A</v>
      </c>
      <c r="AI35" s="35" t="e">
        <f>+INDEX([2]Precios!$B$9:$H$35,MATCH($J35,[2]Precios!$B$9:$B$35,0),6)</f>
        <v>#N/A</v>
      </c>
      <c r="AJ35" s="36">
        <f t="shared" si="12"/>
        <v>0</v>
      </c>
      <c r="AK35" s="36">
        <f t="shared" si="12"/>
        <v>0</v>
      </c>
      <c r="AL35" s="36" t="e">
        <f t="shared" si="18"/>
        <v>#N/A</v>
      </c>
      <c r="AM35" s="36" t="e">
        <f t="shared" si="18"/>
        <v>#N/A</v>
      </c>
      <c r="AN35" s="36"/>
      <c r="AO35" s="37" t="e">
        <f t="shared" si="2"/>
        <v>#N/A</v>
      </c>
      <c r="AP35" s="34">
        <f t="shared" si="13"/>
        <v>0</v>
      </c>
      <c r="AQ35" s="31"/>
      <c r="AR35" s="31"/>
      <c r="AS35" s="35" t="e">
        <f t="shared" si="19"/>
        <v>#N/A</v>
      </c>
      <c r="AT35" s="35" t="e">
        <f t="shared" si="19"/>
        <v>#N/A</v>
      </c>
      <c r="AU35" s="35">
        <f t="shared" si="19"/>
        <v>0</v>
      </c>
      <c r="AV35" s="35">
        <f t="shared" si="19"/>
        <v>0</v>
      </c>
      <c r="AW35" s="35" t="e">
        <f t="shared" si="20"/>
        <v>#N/A</v>
      </c>
      <c r="AX35" s="35" t="e">
        <f t="shared" si="20"/>
        <v>#N/A</v>
      </c>
      <c r="AY35" s="35" t="e">
        <f t="shared" si="16"/>
        <v>#N/A</v>
      </c>
      <c r="AZ35" s="35">
        <f t="shared" si="17"/>
        <v>0</v>
      </c>
      <c r="BA35" s="31"/>
      <c r="BB35" s="31"/>
      <c r="BC35" s="35"/>
      <c r="BD35" s="35"/>
      <c r="BE35" s="35"/>
      <c r="BF35" s="35"/>
      <c r="BG35" s="35"/>
      <c r="BH35" s="35"/>
      <c r="BI35" s="35"/>
      <c r="BJ35" s="35"/>
      <c r="BK35" s="35"/>
    </row>
    <row r="36" spans="2:63" hidden="1" x14ac:dyDescent="0.25">
      <c r="B36" s="24"/>
      <c r="C36" s="11" t="s">
        <v>40</v>
      </c>
      <c r="D36" s="11" t="s">
        <v>41</v>
      </c>
      <c r="E36" s="11" t="s">
        <v>45</v>
      </c>
      <c r="F36" s="1"/>
      <c r="G36" s="1" t="s">
        <v>63</v>
      </c>
      <c r="H36" s="9">
        <v>220</v>
      </c>
      <c r="I36" s="10" t="s">
        <v>76</v>
      </c>
      <c r="J36" s="10" t="s">
        <v>77</v>
      </c>
      <c r="K36" s="25">
        <v>42736</v>
      </c>
      <c r="L36" s="25">
        <v>50040</v>
      </c>
      <c r="M36" s="9" t="s">
        <v>63</v>
      </c>
      <c r="N36" s="35">
        <f t="shared" si="3"/>
        <v>0</v>
      </c>
      <c r="O36" s="35">
        <f t="shared" si="4"/>
        <v>0</v>
      </c>
      <c r="P36" s="35">
        <f t="shared" si="5"/>
        <v>0</v>
      </c>
      <c r="Q36" s="35">
        <f t="shared" si="6"/>
        <v>0</v>
      </c>
      <c r="R36" s="47">
        <f t="shared" si="7"/>
        <v>0</v>
      </c>
      <c r="S36" s="47">
        <f t="shared" si="8"/>
        <v>0</v>
      </c>
      <c r="T36" s="9"/>
      <c r="W36" s="34">
        <f t="shared" si="9"/>
        <v>0</v>
      </c>
      <c r="X36" s="41">
        <f t="shared" si="9"/>
        <v>0</v>
      </c>
      <c r="Y36" s="34">
        <f>([5]Compras!J25)/1000</f>
        <v>0</v>
      </c>
      <c r="Z36" s="34">
        <f>([5]Compras!G25)/1000</f>
        <v>0</v>
      </c>
      <c r="AA36" s="34">
        <f>([5]Compras!L25)/1000</f>
        <v>16337.684437505171</v>
      </c>
      <c r="AB36" s="34">
        <f>([5]Compras!I25)/1000</f>
        <v>1.0563593046897737</v>
      </c>
      <c r="AC36" s="34">
        <f>([5]Compras!O25)/1000</f>
        <v>0</v>
      </c>
      <c r="AD36" s="34">
        <f t="shared" si="10"/>
        <v>0</v>
      </c>
      <c r="AE36" s="34">
        <f t="shared" si="11"/>
        <v>0</v>
      </c>
      <c r="AF36" s="31"/>
      <c r="AG36" s="31"/>
      <c r="AH36" s="35" t="e">
        <f>+INDEX([2]Precios!$B$9:$H$35,MATCH($J36,[2]Precios!$B$9:$B$35,0),7)</f>
        <v>#N/A</v>
      </c>
      <c r="AI36" s="35" t="e">
        <f>+INDEX([2]Precios!$B$9:$H$35,MATCH($J36,[2]Precios!$B$9:$B$35,0),6)</f>
        <v>#N/A</v>
      </c>
      <c r="AJ36" s="36">
        <f t="shared" si="12"/>
        <v>0</v>
      </c>
      <c r="AK36" s="36">
        <f t="shared" si="12"/>
        <v>0</v>
      </c>
      <c r="AL36" s="36" t="e">
        <f t="shared" si="18"/>
        <v>#N/A</v>
      </c>
      <c r="AM36" s="36" t="e">
        <f t="shared" si="18"/>
        <v>#N/A</v>
      </c>
      <c r="AN36" s="36"/>
      <c r="AO36" s="37" t="e">
        <f t="shared" si="2"/>
        <v>#N/A</v>
      </c>
      <c r="AP36" s="34">
        <f t="shared" si="13"/>
        <v>0</v>
      </c>
      <c r="AQ36" s="31"/>
      <c r="AR36" s="31"/>
      <c r="AS36" s="35" t="e">
        <f t="shared" si="19"/>
        <v>#N/A</v>
      </c>
      <c r="AT36" s="35" t="e">
        <f t="shared" si="19"/>
        <v>#N/A</v>
      </c>
      <c r="AU36" s="35">
        <f t="shared" si="19"/>
        <v>0</v>
      </c>
      <c r="AV36" s="35">
        <f t="shared" si="19"/>
        <v>0</v>
      </c>
      <c r="AW36" s="35" t="e">
        <f t="shared" si="20"/>
        <v>#N/A</v>
      </c>
      <c r="AX36" s="35" t="e">
        <f t="shared" si="20"/>
        <v>#N/A</v>
      </c>
      <c r="AY36" s="35" t="e">
        <f t="shared" si="16"/>
        <v>#N/A</v>
      </c>
      <c r="AZ36" s="35">
        <f t="shared" si="17"/>
        <v>0</v>
      </c>
      <c r="BA36" s="31"/>
      <c r="BB36" s="31"/>
      <c r="BC36" s="35"/>
      <c r="BD36" s="35"/>
      <c r="BE36" s="35"/>
      <c r="BF36" s="35"/>
      <c r="BG36" s="35"/>
      <c r="BH36" s="35"/>
      <c r="BI36" s="35"/>
      <c r="BJ36" s="35"/>
      <c r="BK36" s="35"/>
    </row>
    <row r="37" spans="2:63" hidden="1" x14ac:dyDescent="0.25">
      <c r="B37" s="24"/>
      <c r="C37" s="11" t="s">
        <v>40</v>
      </c>
      <c r="D37" s="11" t="s">
        <v>41</v>
      </c>
      <c r="E37" s="11" t="s">
        <v>45</v>
      </c>
      <c r="F37" s="1"/>
      <c r="G37" s="1" t="s">
        <v>60</v>
      </c>
      <c r="H37" s="9">
        <v>220</v>
      </c>
      <c r="I37" s="10" t="s">
        <v>76</v>
      </c>
      <c r="J37" s="10" t="s">
        <v>78</v>
      </c>
      <c r="K37" s="25">
        <v>42736</v>
      </c>
      <c r="L37" s="25">
        <v>50040</v>
      </c>
      <c r="M37" s="9" t="s">
        <v>60</v>
      </c>
      <c r="N37" s="35">
        <f t="shared" si="3"/>
        <v>0</v>
      </c>
      <c r="O37" s="35">
        <f t="shared" si="4"/>
        <v>0</v>
      </c>
      <c r="P37" s="35">
        <f t="shared" si="5"/>
        <v>0</v>
      </c>
      <c r="Q37" s="35">
        <f t="shared" si="6"/>
        <v>0</v>
      </c>
      <c r="R37" s="47">
        <f t="shared" si="7"/>
        <v>0</v>
      </c>
      <c r="S37" s="47">
        <f t="shared" si="8"/>
        <v>0</v>
      </c>
      <c r="T37" s="9"/>
      <c r="W37" s="34">
        <f t="shared" si="9"/>
        <v>0</v>
      </c>
      <c r="X37" s="34">
        <f t="shared" si="9"/>
        <v>0</v>
      </c>
      <c r="Y37" s="34">
        <f>([5]Compras!J31)/1000</f>
        <v>0</v>
      </c>
      <c r="Z37" s="34">
        <f>([5]Compras!G31)/1000</f>
        <v>0</v>
      </c>
      <c r="AA37" s="34">
        <f>([5]Compras!L31)/1000</f>
        <v>7704.2091244817548</v>
      </c>
      <c r="AB37" s="34">
        <f>([5]Compras!I31)/1000</f>
        <v>0.40277760253148359</v>
      </c>
      <c r="AC37" s="34">
        <f>([5]Compras!O31)/1000</f>
        <v>0</v>
      </c>
      <c r="AD37" s="34">
        <f t="shared" si="10"/>
        <v>0</v>
      </c>
      <c r="AE37" s="34">
        <f t="shared" si="11"/>
        <v>0</v>
      </c>
      <c r="AF37" s="31"/>
      <c r="AG37" s="31"/>
      <c r="AH37" s="35" t="e">
        <f>+INDEX([2]Precios!$B$9:$H$35,MATCH($J37,[2]Precios!$B$9:$B$35,0),7)</f>
        <v>#N/A</v>
      </c>
      <c r="AI37" s="35" t="e">
        <f>+INDEX([2]Precios!$B$9:$H$35,MATCH($J37,[2]Precios!$B$9:$B$35,0),6)</f>
        <v>#N/A</v>
      </c>
      <c r="AJ37" s="36">
        <f t="shared" si="12"/>
        <v>0</v>
      </c>
      <c r="AK37" s="36">
        <f t="shared" si="12"/>
        <v>0</v>
      </c>
      <c r="AL37" s="36" t="e">
        <f t="shared" si="18"/>
        <v>#N/A</v>
      </c>
      <c r="AM37" s="36" t="e">
        <f t="shared" si="18"/>
        <v>#N/A</v>
      </c>
      <c r="AN37" s="36"/>
      <c r="AO37" s="37" t="e">
        <f t="shared" si="2"/>
        <v>#N/A</v>
      </c>
      <c r="AP37" s="34">
        <f t="shared" si="13"/>
        <v>0</v>
      </c>
      <c r="AQ37" s="31"/>
      <c r="AR37" s="31"/>
      <c r="AS37" s="35" t="e">
        <f t="shared" si="19"/>
        <v>#N/A</v>
      </c>
      <c r="AT37" s="35" t="e">
        <f t="shared" si="19"/>
        <v>#N/A</v>
      </c>
      <c r="AU37" s="35">
        <f t="shared" si="19"/>
        <v>0</v>
      </c>
      <c r="AV37" s="35">
        <f t="shared" si="19"/>
        <v>0</v>
      </c>
      <c r="AW37" s="35" t="e">
        <f t="shared" si="20"/>
        <v>#N/A</v>
      </c>
      <c r="AX37" s="35" t="e">
        <f t="shared" si="20"/>
        <v>#N/A</v>
      </c>
      <c r="AY37" s="35" t="e">
        <f t="shared" si="16"/>
        <v>#N/A</v>
      </c>
      <c r="AZ37" s="35">
        <f t="shared" si="17"/>
        <v>0</v>
      </c>
      <c r="BA37" s="31"/>
      <c r="BB37" s="31"/>
      <c r="BC37" s="35"/>
      <c r="BD37" s="35"/>
      <c r="BE37" s="35"/>
      <c r="BF37" s="35"/>
      <c r="BG37" s="35"/>
      <c r="BH37" s="35"/>
      <c r="BI37" s="35"/>
      <c r="BJ37" s="35"/>
      <c r="BK37" s="35"/>
    </row>
    <row r="38" spans="2:63" hidden="1" x14ac:dyDescent="0.25">
      <c r="B38" s="24"/>
      <c r="C38" s="11" t="s">
        <v>40</v>
      </c>
      <c r="D38" s="11" t="s">
        <v>41</v>
      </c>
      <c r="E38" s="11" t="s">
        <v>45</v>
      </c>
      <c r="F38" s="1"/>
      <c r="G38" s="1" t="s">
        <v>61</v>
      </c>
      <c r="H38" s="9">
        <v>220</v>
      </c>
      <c r="I38" s="10" t="s">
        <v>76</v>
      </c>
      <c r="J38" s="10" t="s">
        <v>78</v>
      </c>
      <c r="K38" s="25">
        <v>42736</v>
      </c>
      <c r="L38" s="25">
        <v>50040</v>
      </c>
      <c r="M38" s="9" t="s">
        <v>61</v>
      </c>
      <c r="N38" s="35">
        <f t="shared" si="3"/>
        <v>0</v>
      </c>
      <c r="O38" s="35">
        <f t="shared" si="4"/>
        <v>0</v>
      </c>
      <c r="P38" s="35">
        <f t="shared" si="5"/>
        <v>0</v>
      </c>
      <c r="Q38" s="35">
        <f t="shared" si="6"/>
        <v>0</v>
      </c>
      <c r="R38" s="47">
        <f t="shared" si="7"/>
        <v>0</v>
      </c>
      <c r="S38" s="47">
        <f t="shared" si="8"/>
        <v>0</v>
      </c>
      <c r="T38" s="9"/>
      <c r="W38" s="34">
        <f t="shared" si="9"/>
        <v>0</v>
      </c>
      <c r="X38" s="34">
        <f t="shared" si="9"/>
        <v>0</v>
      </c>
      <c r="Y38" s="34">
        <f>([5]Compras!J32)/1000</f>
        <v>0</v>
      </c>
      <c r="Z38" s="34">
        <f>([5]Compras!G32)/1000</f>
        <v>0</v>
      </c>
      <c r="AA38" s="34">
        <f>([5]Compras!L32)/1000</f>
        <v>132.5595473544243</v>
      </c>
      <c r="AB38" s="34">
        <f>([5]Compras!I32)/1000</f>
        <v>3.4032480979478332E-3</v>
      </c>
      <c r="AC38" s="34">
        <f>([5]Compras!O32)/1000</f>
        <v>0</v>
      </c>
      <c r="AD38" s="34">
        <f t="shared" si="10"/>
        <v>0</v>
      </c>
      <c r="AE38" s="34">
        <f t="shared" si="11"/>
        <v>0</v>
      </c>
      <c r="AF38" s="31"/>
      <c r="AG38" s="31"/>
      <c r="AH38" s="35" t="e">
        <f>+INDEX([2]Precios!$B$9:$H$35,MATCH($J38,[2]Precios!$B$9:$B$35,0),7)</f>
        <v>#N/A</v>
      </c>
      <c r="AI38" s="35" t="e">
        <f>+INDEX([2]Precios!$B$9:$H$35,MATCH($J38,[2]Precios!$B$9:$B$35,0),6)</f>
        <v>#N/A</v>
      </c>
      <c r="AJ38" s="36">
        <f t="shared" si="12"/>
        <v>0</v>
      </c>
      <c r="AK38" s="36">
        <f t="shared" si="12"/>
        <v>0</v>
      </c>
      <c r="AL38" s="36" t="e">
        <f t="shared" si="18"/>
        <v>#N/A</v>
      </c>
      <c r="AM38" s="36" t="e">
        <f t="shared" si="18"/>
        <v>#N/A</v>
      </c>
      <c r="AN38" s="36"/>
      <c r="AO38" s="37" t="e">
        <f t="shared" si="2"/>
        <v>#N/A</v>
      </c>
      <c r="AP38" s="34">
        <f t="shared" si="13"/>
        <v>0</v>
      </c>
      <c r="AQ38" s="31"/>
      <c r="AR38" s="31"/>
      <c r="AS38" s="35" t="e">
        <f t="shared" si="19"/>
        <v>#N/A</v>
      </c>
      <c r="AT38" s="35" t="e">
        <f t="shared" si="19"/>
        <v>#N/A</v>
      </c>
      <c r="AU38" s="35">
        <f t="shared" si="19"/>
        <v>0</v>
      </c>
      <c r="AV38" s="35">
        <f t="shared" si="19"/>
        <v>0</v>
      </c>
      <c r="AW38" s="35" t="e">
        <f t="shared" si="20"/>
        <v>#N/A</v>
      </c>
      <c r="AX38" s="35" t="e">
        <f t="shared" si="20"/>
        <v>#N/A</v>
      </c>
      <c r="AY38" s="35" t="e">
        <f t="shared" si="16"/>
        <v>#N/A</v>
      </c>
      <c r="AZ38" s="35">
        <f t="shared" si="17"/>
        <v>0</v>
      </c>
      <c r="BA38" s="31"/>
      <c r="BB38" s="31"/>
      <c r="BC38" s="35"/>
      <c r="BD38" s="35"/>
      <c r="BE38" s="35"/>
      <c r="BF38" s="35"/>
      <c r="BG38" s="35"/>
      <c r="BH38" s="35"/>
      <c r="BI38" s="35"/>
      <c r="BJ38" s="35"/>
      <c r="BK38" s="35"/>
    </row>
    <row r="39" spans="2:63" hidden="1" x14ac:dyDescent="0.25">
      <c r="B39" s="24"/>
      <c r="C39" s="11" t="s">
        <v>40</v>
      </c>
      <c r="D39" s="11" t="s">
        <v>41</v>
      </c>
      <c r="E39" s="11" t="s">
        <v>45</v>
      </c>
      <c r="F39" s="1"/>
      <c r="G39" s="1" t="s">
        <v>62</v>
      </c>
      <c r="H39" s="9">
        <v>220</v>
      </c>
      <c r="I39" s="10" t="s">
        <v>76</v>
      </c>
      <c r="J39" s="10" t="s">
        <v>78</v>
      </c>
      <c r="K39" s="25">
        <v>42736</v>
      </c>
      <c r="L39" s="25">
        <v>50040</v>
      </c>
      <c r="M39" s="9" t="s">
        <v>62</v>
      </c>
      <c r="N39" s="35">
        <f t="shared" si="3"/>
        <v>0</v>
      </c>
      <c r="O39" s="35">
        <f t="shared" si="4"/>
        <v>0</v>
      </c>
      <c r="P39" s="35">
        <f t="shared" si="5"/>
        <v>0</v>
      </c>
      <c r="Q39" s="35">
        <f t="shared" si="6"/>
        <v>0</v>
      </c>
      <c r="R39" s="47">
        <f t="shared" si="7"/>
        <v>0</v>
      </c>
      <c r="S39" s="47">
        <f t="shared" si="8"/>
        <v>0</v>
      </c>
      <c r="T39" s="9"/>
      <c r="W39" s="34">
        <f t="shared" si="9"/>
        <v>0</v>
      </c>
      <c r="X39" s="34">
        <f t="shared" si="9"/>
        <v>0</v>
      </c>
      <c r="Y39" s="34">
        <f>([5]Compras!J33)/1000</f>
        <v>0</v>
      </c>
      <c r="Z39" s="34">
        <f>([5]Compras!G33)/1000</f>
        <v>0</v>
      </c>
      <c r="AA39" s="34">
        <f>([5]Compras!L33)/1000</f>
        <v>3658.4159136051007</v>
      </c>
      <c r="AB39" s="34">
        <f>([5]Compras!I33)/1000</f>
        <v>0.11316310155073701</v>
      </c>
      <c r="AC39" s="34">
        <f>([5]Compras!O33)/1000</f>
        <v>0</v>
      </c>
      <c r="AD39" s="34">
        <f t="shared" si="10"/>
        <v>0</v>
      </c>
      <c r="AE39" s="34">
        <f t="shared" si="11"/>
        <v>0</v>
      </c>
      <c r="AF39" s="31"/>
      <c r="AG39" s="31"/>
      <c r="AH39" s="35" t="e">
        <f>+INDEX([2]Precios!$B$9:$H$35,MATCH($J39,[2]Precios!$B$9:$B$35,0),7)</f>
        <v>#N/A</v>
      </c>
      <c r="AI39" s="35" t="e">
        <f>+INDEX([2]Precios!$B$9:$H$35,MATCH($J39,[2]Precios!$B$9:$B$35,0),6)</f>
        <v>#N/A</v>
      </c>
      <c r="AJ39" s="36">
        <f t="shared" si="12"/>
        <v>0</v>
      </c>
      <c r="AK39" s="36">
        <f t="shared" si="12"/>
        <v>0</v>
      </c>
      <c r="AL39" s="36" t="e">
        <f t="shared" si="18"/>
        <v>#N/A</v>
      </c>
      <c r="AM39" s="36" t="e">
        <f t="shared" si="18"/>
        <v>#N/A</v>
      </c>
      <c r="AN39" s="36"/>
      <c r="AO39" s="37" t="e">
        <f t="shared" si="2"/>
        <v>#N/A</v>
      </c>
      <c r="AP39" s="34">
        <f t="shared" si="13"/>
        <v>0</v>
      </c>
      <c r="AQ39" s="31"/>
      <c r="AR39" s="31"/>
      <c r="AS39" s="35" t="e">
        <f t="shared" si="19"/>
        <v>#N/A</v>
      </c>
      <c r="AT39" s="35" t="e">
        <f t="shared" si="19"/>
        <v>#N/A</v>
      </c>
      <c r="AU39" s="35">
        <f t="shared" si="19"/>
        <v>0</v>
      </c>
      <c r="AV39" s="35">
        <f t="shared" si="19"/>
        <v>0</v>
      </c>
      <c r="AW39" s="35" t="e">
        <f t="shared" si="20"/>
        <v>#N/A</v>
      </c>
      <c r="AX39" s="35" t="e">
        <f t="shared" si="20"/>
        <v>#N/A</v>
      </c>
      <c r="AY39" s="35" t="e">
        <f t="shared" si="16"/>
        <v>#N/A</v>
      </c>
      <c r="AZ39" s="35">
        <f t="shared" si="17"/>
        <v>0</v>
      </c>
      <c r="BA39" s="31"/>
      <c r="BB39" s="31"/>
      <c r="BC39" s="35"/>
      <c r="BD39" s="35"/>
      <c r="BE39" s="35"/>
      <c r="BF39" s="35"/>
      <c r="BG39" s="35"/>
      <c r="BH39" s="35"/>
      <c r="BI39" s="35"/>
      <c r="BJ39" s="35"/>
      <c r="BK39" s="35"/>
    </row>
    <row r="40" spans="2:63" hidden="1" x14ac:dyDescent="0.25">
      <c r="B40" s="24"/>
      <c r="C40" s="11" t="s">
        <v>40</v>
      </c>
      <c r="D40" s="11" t="s">
        <v>41</v>
      </c>
      <c r="E40" s="11" t="s">
        <v>45</v>
      </c>
      <c r="F40" s="1"/>
      <c r="G40" s="1" t="s">
        <v>63</v>
      </c>
      <c r="H40" s="9">
        <v>220</v>
      </c>
      <c r="I40" s="10" t="s">
        <v>76</v>
      </c>
      <c r="J40" s="10" t="s">
        <v>78</v>
      </c>
      <c r="K40" s="25">
        <v>42736</v>
      </c>
      <c r="L40" s="25">
        <v>50040</v>
      </c>
      <c r="M40" s="9" t="s">
        <v>63</v>
      </c>
      <c r="N40" s="35">
        <f t="shared" si="3"/>
        <v>0</v>
      </c>
      <c r="O40" s="35">
        <f t="shared" si="4"/>
        <v>0</v>
      </c>
      <c r="P40" s="35">
        <f t="shared" si="5"/>
        <v>0</v>
      </c>
      <c r="Q40" s="35">
        <f t="shared" si="6"/>
        <v>0</v>
      </c>
      <c r="R40" s="47">
        <f t="shared" si="7"/>
        <v>0</v>
      </c>
      <c r="S40" s="47">
        <f t="shared" si="8"/>
        <v>0</v>
      </c>
      <c r="T40" s="9"/>
      <c r="W40" s="34">
        <f t="shared" si="9"/>
        <v>0</v>
      </c>
      <c r="X40" s="34">
        <f t="shared" si="9"/>
        <v>0</v>
      </c>
      <c r="Y40" s="34">
        <f>([5]Compras!J34)/1000</f>
        <v>0</v>
      </c>
      <c r="Z40" s="34">
        <f>([5]Compras!G34)/1000</f>
        <v>0</v>
      </c>
      <c r="AA40" s="34">
        <f>([5]Compras!L34)/1000</f>
        <v>22456.448148813688</v>
      </c>
      <c r="AB40" s="34">
        <f>([5]Compras!I34)/1000</f>
        <v>1.4605568005186595</v>
      </c>
      <c r="AC40" s="34">
        <f>([5]Compras!O34)/1000</f>
        <v>0</v>
      </c>
      <c r="AD40" s="34">
        <f t="shared" si="10"/>
        <v>0</v>
      </c>
      <c r="AE40" s="34">
        <f t="shared" si="11"/>
        <v>0</v>
      </c>
      <c r="AF40" s="31"/>
      <c r="AG40" s="31"/>
      <c r="AH40" s="35" t="e">
        <f>+INDEX([2]Precios!$B$9:$H$35,MATCH($J40,[2]Precios!$B$9:$B$35,0),7)</f>
        <v>#N/A</v>
      </c>
      <c r="AI40" s="35" t="e">
        <f>+INDEX([2]Precios!$B$9:$H$35,MATCH($J40,[2]Precios!$B$9:$B$35,0),6)</f>
        <v>#N/A</v>
      </c>
      <c r="AJ40" s="36">
        <f t="shared" si="12"/>
        <v>0</v>
      </c>
      <c r="AK40" s="36">
        <f t="shared" si="12"/>
        <v>0</v>
      </c>
      <c r="AL40" s="36" t="e">
        <f t="shared" si="18"/>
        <v>#N/A</v>
      </c>
      <c r="AM40" s="36" t="e">
        <f t="shared" si="18"/>
        <v>#N/A</v>
      </c>
      <c r="AN40" s="36"/>
      <c r="AO40" s="37" t="e">
        <f t="shared" si="2"/>
        <v>#N/A</v>
      </c>
      <c r="AP40" s="34">
        <f t="shared" si="13"/>
        <v>0</v>
      </c>
      <c r="AQ40" s="31"/>
      <c r="AR40" s="31"/>
      <c r="AS40" s="35" t="e">
        <f t="shared" si="19"/>
        <v>#N/A</v>
      </c>
      <c r="AT40" s="35" t="e">
        <f t="shared" si="19"/>
        <v>#N/A</v>
      </c>
      <c r="AU40" s="35">
        <f t="shared" si="19"/>
        <v>0</v>
      </c>
      <c r="AV40" s="35">
        <f t="shared" si="19"/>
        <v>0</v>
      </c>
      <c r="AW40" s="35" t="e">
        <f t="shared" si="20"/>
        <v>#N/A</v>
      </c>
      <c r="AX40" s="35" t="e">
        <f t="shared" si="20"/>
        <v>#N/A</v>
      </c>
      <c r="AY40" s="35" t="e">
        <f t="shared" si="16"/>
        <v>#N/A</v>
      </c>
      <c r="AZ40" s="35">
        <f t="shared" si="17"/>
        <v>0</v>
      </c>
      <c r="BA40" s="31"/>
      <c r="BB40" s="31"/>
      <c r="BC40" s="35"/>
      <c r="BD40" s="35"/>
      <c r="BE40" s="35"/>
      <c r="BF40" s="35"/>
      <c r="BG40" s="35"/>
      <c r="BH40" s="35"/>
      <c r="BI40" s="35"/>
      <c r="BJ40" s="35"/>
      <c r="BK40" s="35"/>
    </row>
    <row r="41" spans="2:63" hidden="1" x14ac:dyDescent="0.25">
      <c r="B41" s="24"/>
      <c r="C41" s="11" t="s">
        <v>40</v>
      </c>
      <c r="D41" s="11" t="s">
        <v>41</v>
      </c>
      <c r="E41" s="11" t="s">
        <v>45</v>
      </c>
      <c r="F41" s="1"/>
      <c r="G41" s="1" t="s">
        <v>60</v>
      </c>
      <c r="H41" s="9">
        <v>220</v>
      </c>
      <c r="I41" s="10" t="s">
        <v>76</v>
      </c>
      <c r="J41" s="10" t="s">
        <v>79</v>
      </c>
      <c r="K41" s="25">
        <v>42736</v>
      </c>
      <c r="L41" s="25">
        <v>50040</v>
      </c>
      <c r="M41" s="9" t="s">
        <v>60</v>
      </c>
      <c r="N41" s="35">
        <f t="shared" si="3"/>
        <v>0</v>
      </c>
      <c r="O41" s="35">
        <f t="shared" si="4"/>
        <v>0</v>
      </c>
      <c r="P41" s="35">
        <f t="shared" si="5"/>
        <v>0</v>
      </c>
      <c r="Q41" s="35">
        <f t="shared" si="6"/>
        <v>0</v>
      </c>
      <c r="R41" s="47">
        <f t="shared" si="7"/>
        <v>0</v>
      </c>
      <c r="S41" s="47">
        <f t="shared" si="8"/>
        <v>0</v>
      </c>
      <c r="T41" s="9"/>
      <c r="W41" s="34">
        <f t="shared" si="9"/>
        <v>0</v>
      </c>
      <c r="X41" s="34">
        <f t="shared" si="9"/>
        <v>0</v>
      </c>
      <c r="Y41" s="34">
        <f>([5]Compras!J40)/1000</f>
        <v>0</v>
      </c>
      <c r="Z41" s="34">
        <f>([5]Compras!G40)/1000</f>
        <v>0</v>
      </c>
      <c r="AA41" s="34">
        <f>([5]Compras!L40)/1000</f>
        <v>7713.5038455470803</v>
      </c>
      <c r="AB41" s="34">
        <f>([5]Compras!I40)/1000</f>
        <v>0.2210455170068053</v>
      </c>
      <c r="AC41" s="34">
        <f>([5]Compras!O40)/1000</f>
        <v>0</v>
      </c>
      <c r="AD41" s="34">
        <f t="shared" si="10"/>
        <v>0</v>
      </c>
      <c r="AE41" s="34">
        <f t="shared" si="11"/>
        <v>0</v>
      </c>
      <c r="AF41" s="31"/>
      <c r="AG41" s="31"/>
      <c r="AH41" s="35" t="e">
        <f>+INDEX([2]Precios!$B$9:$H$35,MATCH($J41,[2]Precios!$B$9:$B$35,0),7)</f>
        <v>#N/A</v>
      </c>
      <c r="AI41" s="35" t="e">
        <f>+INDEX([2]Precios!$B$9:$H$35,MATCH($J41,[2]Precios!$B$9:$B$35,0),6)</f>
        <v>#N/A</v>
      </c>
      <c r="AJ41" s="36">
        <f t="shared" si="12"/>
        <v>0</v>
      </c>
      <c r="AK41" s="36">
        <f t="shared" si="12"/>
        <v>0</v>
      </c>
      <c r="AL41" s="36" t="e">
        <f t="shared" si="18"/>
        <v>#N/A</v>
      </c>
      <c r="AM41" s="36" t="e">
        <f t="shared" si="18"/>
        <v>#N/A</v>
      </c>
      <c r="AN41" s="36"/>
      <c r="AO41" s="37" t="e">
        <f t="shared" si="2"/>
        <v>#N/A</v>
      </c>
      <c r="AP41" s="34">
        <f t="shared" si="13"/>
        <v>0</v>
      </c>
      <c r="AQ41" s="31"/>
      <c r="AR41" s="31"/>
      <c r="AS41" s="35" t="e">
        <f t="shared" si="19"/>
        <v>#N/A</v>
      </c>
      <c r="AT41" s="35" t="e">
        <f t="shared" si="19"/>
        <v>#N/A</v>
      </c>
      <c r="AU41" s="35">
        <f t="shared" si="19"/>
        <v>0</v>
      </c>
      <c r="AV41" s="35">
        <f t="shared" si="19"/>
        <v>0</v>
      </c>
      <c r="AW41" s="35" t="e">
        <f t="shared" si="20"/>
        <v>#N/A</v>
      </c>
      <c r="AX41" s="35" t="e">
        <f t="shared" si="20"/>
        <v>#N/A</v>
      </c>
      <c r="AY41" s="35" t="e">
        <f t="shared" si="16"/>
        <v>#N/A</v>
      </c>
      <c r="AZ41" s="35">
        <f t="shared" si="17"/>
        <v>0</v>
      </c>
      <c r="BA41" s="31"/>
      <c r="BB41" s="31"/>
      <c r="BC41" s="35"/>
      <c r="BD41" s="35"/>
      <c r="BE41" s="35"/>
      <c r="BF41" s="35"/>
      <c r="BG41" s="35"/>
      <c r="BH41" s="35"/>
      <c r="BI41" s="35"/>
      <c r="BJ41" s="35"/>
      <c r="BK41" s="35"/>
    </row>
    <row r="42" spans="2:63" hidden="1" x14ac:dyDescent="0.25">
      <c r="B42" s="24"/>
      <c r="C42" s="11" t="s">
        <v>40</v>
      </c>
      <c r="D42" s="11" t="s">
        <v>41</v>
      </c>
      <c r="E42" s="11" t="s">
        <v>45</v>
      </c>
      <c r="F42" s="1"/>
      <c r="G42" s="1" t="s">
        <v>61</v>
      </c>
      <c r="H42" s="9">
        <v>220</v>
      </c>
      <c r="I42" s="10" t="s">
        <v>76</v>
      </c>
      <c r="J42" s="10" t="s">
        <v>79</v>
      </c>
      <c r="K42" s="25">
        <v>42736</v>
      </c>
      <c r="L42" s="25">
        <v>50040</v>
      </c>
      <c r="M42" s="9" t="s">
        <v>61</v>
      </c>
      <c r="N42" s="35">
        <f t="shared" si="3"/>
        <v>0</v>
      </c>
      <c r="O42" s="35">
        <f t="shared" si="4"/>
        <v>0</v>
      </c>
      <c r="P42" s="35">
        <f t="shared" si="5"/>
        <v>0</v>
      </c>
      <c r="Q42" s="35">
        <f t="shared" si="6"/>
        <v>0</v>
      </c>
      <c r="R42" s="47">
        <f t="shared" si="7"/>
        <v>0</v>
      </c>
      <c r="S42" s="47">
        <f t="shared" si="8"/>
        <v>0</v>
      </c>
      <c r="T42" s="9"/>
      <c r="W42" s="34">
        <f t="shared" si="9"/>
        <v>0</v>
      </c>
      <c r="X42" s="34">
        <f t="shared" si="9"/>
        <v>0</v>
      </c>
      <c r="Y42" s="34">
        <f>([5]Compras!J41)/1000</f>
        <v>0</v>
      </c>
      <c r="Z42" s="34">
        <f>([5]Compras!G41)/1000</f>
        <v>0</v>
      </c>
      <c r="AA42" s="34">
        <f>([5]Compras!L41)/1000</f>
        <v>138.05885468685736</v>
      </c>
      <c r="AB42" s="34">
        <f>([5]Compras!I41)/1000</f>
        <v>1.8574091602136121E-3</v>
      </c>
      <c r="AC42" s="34">
        <f>([5]Compras!O41)/1000</f>
        <v>0</v>
      </c>
      <c r="AD42" s="34">
        <f t="shared" si="10"/>
        <v>0</v>
      </c>
      <c r="AE42" s="34">
        <f t="shared" si="11"/>
        <v>0</v>
      </c>
      <c r="AF42" s="31"/>
      <c r="AG42" s="31"/>
      <c r="AH42" s="35" t="e">
        <f>+INDEX([2]Precios!$B$9:$H$35,MATCH($J42,[2]Precios!$B$9:$B$35,0),7)</f>
        <v>#N/A</v>
      </c>
      <c r="AI42" s="35" t="e">
        <f>+INDEX([2]Precios!$B$9:$H$35,MATCH($J42,[2]Precios!$B$9:$B$35,0),6)</f>
        <v>#N/A</v>
      </c>
      <c r="AJ42" s="36">
        <f t="shared" si="12"/>
        <v>0</v>
      </c>
      <c r="AK42" s="36">
        <f t="shared" si="12"/>
        <v>0</v>
      </c>
      <c r="AL42" s="36" t="e">
        <f t="shared" si="18"/>
        <v>#N/A</v>
      </c>
      <c r="AM42" s="36" t="e">
        <f t="shared" si="18"/>
        <v>#N/A</v>
      </c>
      <c r="AN42" s="36"/>
      <c r="AO42" s="37" t="e">
        <f t="shared" si="2"/>
        <v>#N/A</v>
      </c>
      <c r="AP42" s="34">
        <f t="shared" si="13"/>
        <v>0</v>
      </c>
      <c r="AQ42" s="31"/>
      <c r="AR42" s="31"/>
      <c r="AS42" s="35" t="e">
        <f t="shared" si="19"/>
        <v>#N/A</v>
      </c>
      <c r="AT42" s="35" t="e">
        <f t="shared" si="19"/>
        <v>#N/A</v>
      </c>
      <c r="AU42" s="35">
        <f t="shared" si="19"/>
        <v>0</v>
      </c>
      <c r="AV42" s="35">
        <f t="shared" si="19"/>
        <v>0</v>
      </c>
      <c r="AW42" s="35" t="e">
        <f t="shared" si="20"/>
        <v>#N/A</v>
      </c>
      <c r="AX42" s="35" t="e">
        <f t="shared" si="20"/>
        <v>#N/A</v>
      </c>
      <c r="AY42" s="35" t="e">
        <f t="shared" si="16"/>
        <v>#N/A</v>
      </c>
      <c r="AZ42" s="35">
        <f t="shared" si="17"/>
        <v>0</v>
      </c>
      <c r="BA42" s="31"/>
      <c r="BB42" s="31"/>
      <c r="BC42" s="35"/>
      <c r="BD42" s="35"/>
      <c r="BE42" s="35"/>
      <c r="BF42" s="35"/>
      <c r="BG42" s="35"/>
      <c r="BH42" s="35"/>
      <c r="BI42" s="35"/>
      <c r="BJ42" s="35"/>
      <c r="BK42" s="35"/>
    </row>
    <row r="43" spans="2:63" hidden="1" x14ac:dyDescent="0.25">
      <c r="B43" s="24"/>
      <c r="C43" s="11" t="s">
        <v>40</v>
      </c>
      <c r="D43" s="11" t="s">
        <v>41</v>
      </c>
      <c r="E43" s="11" t="s">
        <v>45</v>
      </c>
      <c r="F43" s="1"/>
      <c r="G43" s="1" t="s">
        <v>62</v>
      </c>
      <c r="H43" s="9">
        <v>220</v>
      </c>
      <c r="I43" s="10" t="s">
        <v>76</v>
      </c>
      <c r="J43" s="10" t="s">
        <v>79</v>
      </c>
      <c r="K43" s="25">
        <v>42736</v>
      </c>
      <c r="L43" s="25">
        <v>50040</v>
      </c>
      <c r="M43" s="9" t="s">
        <v>62</v>
      </c>
      <c r="N43" s="35">
        <f t="shared" si="3"/>
        <v>0</v>
      </c>
      <c r="O43" s="35">
        <f t="shared" si="4"/>
        <v>0</v>
      </c>
      <c r="P43" s="35">
        <f t="shared" si="5"/>
        <v>0</v>
      </c>
      <c r="Q43" s="35">
        <f t="shared" si="6"/>
        <v>0</v>
      </c>
      <c r="R43" s="47">
        <f t="shared" si="7"/>
        <v>0</v>
      </c>
      <c r="S43" s="47">
        <f t="shared" si="8"/>
        <v>0</v>
      </c>
      <c r="T43" s="9"/>
      <c r="W43" s="34">
        <f t="shared" si="9"/>
        <v>0</v>
      </c>
      <c r="X43" s="34">
        <f t="shared" si="9"/>
        <v>0</v>
      </c>
      <c r="Y43" s="34">
        <f>([5]Compras!J42)/1000</f>
        <v>0</v>
      </c>
      <c r="Z43" s="34">
        <f>([5]Compras!G42)/1000</f>
        <v>0</v>
      </c>
      <c r="AA43" s="34">
        <f>([5]Compras!L42)/1000</f>
        <v>4424.5124182981217</v>
      </c>
      <c r="AB43" s="34">
        <f>([5]Compras!I42)/1000</f>
        <v>6.916987588856234E-2</v>
      </c>
      <c r="AC43" s="34">
        <f>([5]Compras!O42)/1000</f>
        <v>0</v>
      </c>
      <c r="AD43" s="34">
        <f t="shared" si="10"/>
        <v>0</v>
      </c>
      <c r="AE43" s="34">
        <f t="shared" si="11"/>
        <v>0</v>
      </c>
      <c r="AF43" s="31"/>
      <c r="AG43" s="31"/>
      <c r="AH43" s="35" t="e">
        <f>+INDEX([2]Precios!$B$9:$H$35,MATCH($J43,[2]Precios!$B$9:$B$35,0),7)</f>
        <v>#N/A</v>
      </c>
      <c r="AI43" s="35" t="e">
        <f>+INDEX([2]Precios!$B$9:$H$35,MATCH($J43,[2]Precios!$B$9:$B$35,0),6)</f>
        <v>#N/A</v>
      </c>
      <c r="AJ43" s="36">
        <f t="shared" si="12"/>
        <v>0</v>
      </c>
      <c r="AK43" s="36">
        <f t="shared" si="12"/>
        <v>0</v>
      </c>
      <c r="AL43" s="36" t="e">
        <f t="shared" si="18"/>
        <v>#N/A</v>
      </c>
      <c r="AM43" s="36" t="e">
        <f t="shared" si="18"/>
        <v>#N/A</v>
      </c>
      <c r="AN43" s="36"/>
      <c r="AO43" s="37" t="e">
        <f t="shared" si="2"/>
        <v>#N/A</v>
      </c>
      <c r="AP43" s="34">
        <f t="shared" si="13"/>
        <v>0</v>
      </c>
      <c r="AQ43" s="31"/>
      <c r="AR43" s="31"/>
      <c r="AS43" s="35" t="e">
        <f t="shared" si="19"/>
        <v>#N/A</v>
      </c>
      <c r="AT43" s="35" t="e">
        <f t="shared" si="19"/>
        <v>#N/A</v>
      </c>
      <c r="AU43" s="35">
        <f t="shared" si="19"/>
        <v>0</v>
      </c>
      <c r="AV43" s="35">
        <f t="shared" si="19"/>
        <v>0</v>
      </c>
      <c r="AW43" s="35" t="e">
        <f t="shared" si="20"/>
        <v>#N/A</v>
      </c>
      <c r="AX43" s="35" t="e">
        <f t="shared" si="20"/>
        <v>#N/A</v>
      </c>
      <c r="AY43" s="35" t="e">
        <f t="shared" si="16"/>
        <v>#N/A</v>
      </c>
      <c r="AZ43" s="35">
        <f t="shared" si="17"/>
        <v>0</v>
      </c>
      <c r="BA43" s="31"/>
      <c r="BB43" s="31"/>
      <c r="BC43" s="35"/>
      <c r="BD43" s="35"/>
      <c r="BE43" s="35"/>
      <c r="BF43" s="35"/>
      <c r="BG43" s="35"/>
      <c r="BH43" s="35"/>
      <c r="BI43" s="35"/>
      <c r="BJ43" s="35"/>
      <c r="BK43" s="35"/>
    </row>
    <row r="44" spans="2:63" hidden="1" x14ac:dyDescent="0.25">
      <c r="B44" s="24"/>
      <c r="C44" s="11" t="s">
        <v>40</v>
      </c>
      <c r="D44" s="11" t="s">
        <v>41</v>
      </c>
      <c r="E44" s="11" t="s">
        <v>45</v>
      </c>
      <c r="F44" s="1"/>
      <c r="G44" s="1" t="s">
        <v>63</v>
      </c>
      <c r="H44" s="9">
        <v>220</v>
      </c>
      <c r="I44" s="10" t="s">
        <v>76</v>
      </c>
      <c r="J44" s="10" t="s">
        <v>79</v>
      </c>
      <c r="K44" s="25">
        <v>42736</v>
      </c>
      <c r="L44" s="25">
        <v>50040</v>
      </c>
      <c r="M44" s="9" t="s">
        <v>63</v>
      </c>
      <c r="N44" s="35">
        <f t="shared" si="3"/>
        <v>0</v>
      </c>
      <c r="O44" s="35">
        <f t="shared" si="4"/>
        <v>0</v>
      </c>
      <c r="P44" s="35">
        <f t="shared" si="5"/>
        <v>0</v>
      </c>
      <c r="Q44" s="35">
        <f t="shared" si="6"/>
        <v>0</v>
      </c>
      <c r="R44" s="47">
        <f t="shared" si="7"/>
        <v>0</v>
      </c>
      <c r="S44" s="47">
        <f t="shared" si="8"/>
        <v>0</v>
      </c>
      <c r="T44" s="9"/>
      <c r="W44" s="34">
        <f t="shared" ref="W44:X107" si="21">+IFERROR(AA44/Y44,0)</f>
        <v>0</v>
      </c>
      <c r="X44" s="34">
        <f>+IFERROR(AB44/Z44,0)</f>
        <v>0</v>
      </c>
      <c r="Y44" s="34">
        <f>([5]Compras!J43)/1000</f>
        <v>0</v>
      </c>
      <c r="Z44" s="34">
        <f>([5]Compras!G43)/1000</f>
        <v>0</v>
      </c>
      <c r="AA44" s="34">
        <f>([5]Compras!L43)/1000</f>
        <v>22818.410392359503</v>
      </c>
      <c r="AB44" s="34">
        <f>([5]Compras!I43)/1000</f>
        <v>0.82136546325058091</v>
      </c>
      <c r="AC44" s="34">
        <f>([5]Compras!O43)/1000</f>
        <v>0</v>
      </c>
      <c r="AD44" s="34">
        <f t="shared" si="10"/>
        <v>0</v>
      </c>
      <c r="AE44" s="34">
        <f t="shared" si="11"/>
        <v>0</v>
      </c>
      <c r="AF44" s="31"/>
      <c r="AG44" s="31"/>
      <c r="AH44" s="35" t="e">
        <f>+INDEX([2]Precios!$B$9:$H$35,MATCH($J44,[2]Precios!$B$9:$B$35,0),7)</f>
        <v>#N/A</v>
      </c>
      <c r="AI44" s="35" t="e">
        <f>+INDEX([2]Precios!$B$9:$H$35,MATCH($J44,[2]Precios!$B$9:$B$35,0),6)</f>
        <v>#N/A</v>
      </c>
      <c r="AJ44" s="36">
        <f t="shared" si="12"/>
        <v>0</v>
      </c>
      <c r="AK44" s="36">
        <f t="shared" si="12"/>
        <v>0</v>
      </c>
      <c r="AL44" s="36" t="e">
        <f t="shared" si="18"/>
        <v>#N/A</v>
      </c>
      <c r="AM44" s="36" t="e">
        <f t="shared" si="18"/>
        <v>#N/A</v>
      </c>
      <c r="AN44" s="36"/>
      <c r="AO44" s="37" t="e">
        <f t="shared" si="2"/>
        <v>#N/A</v>
      </c>
      <c r="AP44" s="34">
        <f t="shared" si="13"/>
        <v>0</v>
      </c>
      <c r="AQ44" s="31"/>
      <c r="AR44" s="31"/>
      <c r="AS44" s="35" t="e">
        <f t="shared" si="19"/>
        <v>#N/A</v>
      </c>
      <c r="AT44" s="35" t="e">
        <f t="shared" si="19"/>
        <v>#N/A</v>
      </c>
      <c r="AU44" s="35">
        <f t="shared" si="19"/>
        <v>0</v>
      </c>
      <c r="AV44" s="35">
        <f t="shared" si="19"/>
        <v>0</v>
      </c>
      <c r="AW44" s="35" t="e">
        <f t="shared" si="20"/>
        <v>#N/A</v>
      </c>
      <c r="AX44" s="35" t="e">
        <f t="shared" si="20"/>
        <v>#N/A</v>
      </c>
      <c r="AY44" s="35" t="e">
        <f t="shared" si="16"/>
        <v>#N/A</v>
      </c>
      <c r="AZ44" s="35">
        <f t="shared" si="17"/>
        <v>0</v>
      </c>
      <c r="BA44" s="31"/>
      <c r="BB44" s="31"/>
      <c r="BC44" s="35"/>
      <c r="BD44" s="35"/>
      <c r="BE44" s="35"/>
      <c r="BF44" s="35"/>
      <c r="BG44" s="35"/>
      <c r="BH44" s="35"/>
      <c r="BI44" s="35"/>
      <c r="BJ44" s="35"/>
      <c r="BK44" s="35"/>
    </row>
    <row r="45" spans="2:63" hidden="1" x14ac:dyDescent="0.25">
      <c r="B45" s="24"/>
      <c r="C45" s="11" t="s">
        <v>40</v>
      </c>
      <c r="D45" s="11" t="s">
        <v>41</v>
      </c>
      <c r="E45" s="11" t="s">
        <v>46</v>
      </c>
      <c r="F45" s="1"/>
      <c r="G45" s="1" t="s">
        <v>60</v>
      </c>
      <c r="H45" s="9">
        <v>220</v>
      </c>
      <c r="I45" s="10" t="s">
        <v>76</v>
      </c>
      <c r="J45" s="10" t="s">
        <v>77</v>
      </c>
      <c r="K45" s="25">
        <v>42736</v>
      </c>
      <c r="L45" s="25">
        <v>50040</v>
      </c>
      <c r="M45" s="9" t="s">
        <v>60</v>
      </c>
      <c r="N45" s="35">
        <f t="shared" si="3"/>
        <v>0</v>
      </c>
      <c r="O45" s="35" t="e">
        <f t="shared" si="4"/>
        <v>#N/A</v>
      </c>
      <c r="P45" s="35">
        <f t="shared" si="5"/>
        <v>0</v>
      </c>
      <c r="Q45" s="35">
        <f t="shared" si="6"/>
        <v>149.45712579545929</v>
      </c>
      <c r="R45" s="47" t="e">
        <f t="shared" si="7"/>
        <v>#N/A</v>
      </c>
      <c r="S45" s="47" t="e">
        <f t="shared" si="8"/>
        <v>#N/A</v>
      </c>
      <c r="T45" s="9"/>
      <c r="W45" s="34">
        <f t="shared" si="21"/>
        <v>0</v>
      </c>
      <c r="X45" s="34" t="e">
        <f>+INDEX([2]Precios!$B$9:$H$28,MATCH($J45,[2]Precios!$B$9:$B$28,0),6)</f>
        <v>#N/A</v>
      </c>
      <c r="Y45" s="34">
        <v>0</v>
      </c>
      <c r="Z45" s="34">
        <f>('[6]Resumen Prorrata'!$F$27)/1000</f>
        <v>149.45712579545929</v>
      </c>
      <c r="AA45" s="34">
        <v>0</v>
      </c>
      <c r="AB45" s="34" t="e">
        <f t="shared" ref="AB45:AB50" si="22">+X45*Z45</f>
        <v>#N/A</v>
      </c>
      <c r="AC45" s="34">
        <v>0</v>
      </c>
      <c r="AD45" s="34" t="e">
        <f t="shared" si="10"/>
        <v>#N/A</v>
      </c>
      <c r="AE45" s="34" t="e">
        <f t="shared" si="11"/>
        <v>#N/A</v>
      </c>
      <c r="AF45" s="31"/>
      <c r="AG45" s="31"/>
      <c r="AH45" s="35" t="e">
        <f>+INDEX([2]Precios!$B$9:$H$35,MATCH($J45,[2]Precios!$B$9:$B$35,0),7)</f>
        <v>#N/A</v>
      </c>
      <c r="AI45" s="35" t="e">
        <f>+INDEX([2]Precios!$B$9:$H$35,MATCH($J45,[2]Precios!$B$9:$B$35,0),6)</f>
        <v>#N/A</v>
      </c>
      <c r="AJ45" s="36">
        <f t="shared" si="12"/>
        <v>149.45712579545929</v>
      </c>
      <c r="AK45" s="36" t="e">
        <f t="shared" si="12"/>
        <v>#N/A</v>
      </c>
      <c r="AL45" s="36" t="e">
        <f t="shared" si="18"/>
        <v>#N/A</v>
      </c>
      <c r="AM45" s="36" t="e">
        <f t="shared" si="18"/>
        <v>#N/A</v>
      </c>
      <c r="AN45" s="36"/>
      <c r="AO45" s="37" t="e">
        <f t="shared" si="2"/>
        <v>#N/A</v>
      </c>
      <c r="AP45" s="34" t="e">
        <f t="shared" si="13"/>
        <v>#N/A</v>
      </c>
      <c r="AQ45" s="31"/>
      <c r="AR45" s="31"/>
      <c r="AS45" s="35" t="e">
        <f t="shared" si="19"/>
        <v>#N/A</v>
      </c>
      <c r="AT45" s="35" t="e">
        <f t="shared" si="19"/>
        <v>#N/A</v>
      </c>
      <c r="AU45" s="35">
        <f t="shared" si="19"/>
        <v>0</v>
      </c>
      <c r="AV45" s="35" t="e">
        <f t="shared" si="19"/>
        <v>#N/A</v>
      </c>
      <c r="AW45" s="35" t="e">
        <f t="shared" si="20"/>
        <v>#N/A</v>
      </c>
      <c r="AX45" s="35" t="e">
        <f t="shared" si="20"/>
        <v>#N/A</v>
      </c>
      <c r="AY45" s="35" t="e">
        <f t="shared" si="16"/>
        <v>#N/A</v>
      </c>
      <c r="AZ45" s="35" t="e">
        <f t="shared" si="17"/>
        <v>#N/A</v>
      </c>
      <c r="BA45" s="31"/>
      <c r="BB45" s="31"/>
      <c r="BC45" s="35">
        <f>W45</f>
        <v>0</v>
      </c>
      <c r="BD45" s="35" t="e">
        <f>X45</f>
        <v>#N/A</v>
      </c>
      <c r="BE45" s="35"/>
      <c r="BF45" s="36">
        <f>[7]Resumen!$C$99/1000</f>
        <v>9.3132257461547854E-13</v>
      </c>
      <c r="BG45" s="35">
        <f t="shared" ref="BG45:BH50" si="23">+BE45*W45</f>
        <v>0</v>
      </c>
      <c r="BH45" s="35" t="e">
        <f>+BF45*X45</f>
        <v>#N/A</v>
      </c>
      <c r="BI45" s="35"/>
      <c r="BJ45" s="35"/>
      <c r="BK45" s="35"/>
    </row>
    <row r="46" spans="2:63" hidden="1" x14ac:dyDescent="0.25">
      <c r="B46" s="24"/>
      <c r="C46" s="11" t="s">
        <v>40</v>
      </c>
      <c r="D46" s="11" t="s">
        <v>41</v>
      </c>
      <c r="E46" s="11" t="s">
        <v>46</v>
      </c>
      <c r="F46" s="1"/>
      <c r="G46" s="1" t="s">
        <v>62</v>
      </c>
      <c r="H46" s="9">
        <v>220</v>
      </c>
      <c r="I46" s="10" t="s">
        <v>76</v>
      </c>
      <c r="J46" s="10" t="s">
        <v>77</v>
      </c>
      <c r="K46" s="25">
        <v>42736</v>
      </c>
      <c r="L46" s="25">
        <v>50040</v>
      </c>
      <c r="M46" s="9" t="s">
        <v>62</v>
      </c>
      <c r="N46" s="35">
        <f t="shared" si="3"/>
        <v>0</v>
      </c>
      <c r="O46" s="35" t="e">
        <f t="shared" si="4"/>
        <v>#N/A</v>
      </c>
      <c r="P46" s="35">
        <f t="shared" si="5"/>
        <v>0</v>
      </c>
      <c r="Q46" s="35">
        <f t="shared" si="6"/>
        <v>1.509081218952218</v>
      </c>
      <c r="R46" s="47" t="e">
        <f t="shared" si="7"/>
        <v>#N/A</v>
      </c>
      <c r="S46" s="47" t="e">
        <f t="shared" si="8"/>
        <v>#N/A</v>
      </c>
      <c r="T46" s="9"/>
      <c r="W46" s="34">
        <f t="shared" si="21"/>
        <v>0</v>
      </c>
      <c r="X46" s="34" t="e">
        <f>+INDEX([2]Precios!$B$9:$H$28,MATCH($J46,[2]Precios!$B$9:$B$28,0),6)</f>
        <v>#N/A</v>
      </c>
      <c r="Y46" s="34">
        <v>0</v>
      </c>
      <c r="Z46" s="34">
        <f>('[6]Resumen Prorrata'!$J$27)/1000</f>
        <v>1.509081218952218</v>
      </c>
      <c r="AA46" s="34">
        <v>0</v>
      </c>
      <c r="AB46" s="34" t="e">
        <f t="shared" si="22"/>
        <v>#N/A</v>
      </c>
      <c r="AC46" s="34">
        <v>0</v>
      </c>
      <c r="AD46" s="34" t="e">
        <f t="shared" si="10"/>
        <v>#N/A</v>
      </c>
      <c r="AE46" s="34" t="e">
        <f t="shared" si="11"/>
        <v>#N/A</v>
      </c>
      <c r="AF46" s="31"/>
      <c r="AG46" s="31"/>
      <c r="AH46" s="35" t="e">
        <f>+INDEX([2]Precios!$B$9:$H$35,MATCH($J46,[2]Precios!$B$9:$B$35,0),7)</f>
        <v>#N/A</v>
      </c>
      <c r="AI46" s="35" t="e">
        <f>+INDEX([2]Precios!$B$9:$H$35,MATCH($J46,[2]Precios!$B$9:$B$35,0),6)</f>
        <v>#N/A</v>
      </c>
      <c r="AJ46" s="36">
        <f t="shared" si="12"/>
        <v>1.509081218952218</v>
      </c>
      <c r="AK46" s="36" t="e">
        <f t="shared" si="12"/>
        <v>#N/A</v>
      </c>
      <c r="AL46" s="36" t="e">
        <f t="shared" si="18"/>
        <v>#N/A</v>
      </c>
      <c r="AM46" s="36" t="e">
        <f t="shared" si="18"/>
        <v>#N/A</v>
      </c>
      <c r="AN46" s="36"/>
      <c r="AO46" s="37" t="e">
        <f t="shared" si="2"/>
        <v>#N/A</v>
      </c>
      <c r="AP46" s="34" t="e">
        <f t="shared" si="13"/>
        <v>#N/A</v>
      </c>
      <c r="AQ46" s="31"/>
      <c r="AR46" s="31"/>
      <c r="AS46" s="35" t="e">
        <f t="shared" si="19"/>
        <v>#N/A</v>
      </c>
      <c r="AT46" s="35" t="e">
        <f t="shared" si="19"/>
        <v>#N/A</v>
      </c>
      <c r="AU46" s="35">
        <f t="shared" si="19"/>
        <v>0</v>
      </c>
      <c r="AV46" s="35" t="e">
        <f t="shared" si="19"/>
        <v>#N/A</v>
      </c>
      <c r="AW46" s="35" t="e">
        <f t="shared" si="20"/>
        <v>#N/A</v>
      </c>
      <c r="AX46" s="35" t="e">
        <f t="shared" si="20"/>
        <v>#N/A</v>
      </c>
      <c r="AY46" s="35" t="e">
        <f t="shared" si="16"/>
        <v>#N/A</v>
      </c>
      <c r="AZ46" s="35" t="e">
        <f t="shared" si="17"/>
        <v>#N/A</v>
      </c>
      <c r="BA46" s="31"/>
      <c r="BB46" s="31"/>
      <c r="BC46" s="35">
        <f t="shared" ref="BC46:BD50" si="24">W46</f>
        <v>0</v>
      </c>
      <c r="BD46" s="35" t="e">
        <f t="shared" si="24"/>
        <v>#N/A</v>
      </c>
      <c r="BE46" s="35"/>
      <c r="BF46" s="42">
        <f>[7]Resumen!$F$99/1000</f>
        <v>0</v>
      </c>
      <c r="BG46" s="35">
        <f t="shared" si="23"/>
        <v>0</v>
      </c>
      <c r="BH46" s="35" t="e">
        <f t="shared" si="23"/>
        <v>#N/A</v>
      </c>
      <c r="BI46" s="35"/>
      <c r="BJ46" s="35"/>
      <c r="BK46" s="35"/>
    </row>
    <row r="47" spans="2:63" hidden="1" x14ac:dyDescent="0.25">
      <c r="B47" s="24"/>
      <c r="C47" s="11" t="s">
        <v>40</v>
      </c>
      <c r="D47" s="11" t="s">
        <v>41</v>
      </c>
      <c r="E47" s="11" t="s">
        <v>46</v>
      </c>
      <c r="F47" s="1"/>
      <c r="G47" s="1" t="s">
        <v>60</v>
      </c>
      <c r="H47" s="9">
        <v>220</v>
      </c>
      <c r="I47" s="10" t="s">
        <v>76</v>
      </c>
      <c r="J47" s="10" t="s">
        <v>78</v>
      </c>
      <c r="K47" s="25">
        <v>42736</v>
      </c>
      <c r="L47" s="25">
        <v>50040</v>
      </c>
      <c r="M47" s="9" t="s">
        <v>60</v>
      </c>
      <c r="N47" s="35">
        <f t="shared" si="3"/>
        <v>0</v>
      </c>
      <c r="O47" s="35" t="e">
        <f t="shared" si="4"/>
        <v>#N/A</v>
      </c>
      <c r="P47" s="35">
        <f t="shared" si="5"/>
        <v>0</v>
      </c>
      <c r="Q47" s="35">
        <f t="shared" si="6"/>
        <v>201.17222838165588</v>
      </c>
      <c r="R47" s="47" t="e">
        <f t="shared" si="7"/>
        <v>#N/A</v>
      </c>
      <c r="S47" s="47" t="e">
        <f t="shared" si="8"/>
        <v>#N/A</v>
      </c>
      <c r="T47" s="9"/>
      <c r="W47" s="34">
        <f t="shared" si="21"/>
        <v>0</v>
      </c>
      <c r="X47" s="34" t="e">
        <f>+INDEX([2]Precios!$B$9:$H$28,MATCH($J47,[2]Precios!$B$9:$B$28,0),6)</f>
        <v>#N/A</v>
      </c>
      <c r="Y47" s="34">
        <v>0</v>
      </c>
      <c r="Z47" s="34">
        <f>('[6]Resumen Prorrata'!$F$31)/1000</f>
        <v>201.17222838165588</v>
      </c>
      <c r="AA47" s="34">
        <v>0</v>
      </c>
      <c r="AB47" s="34" t="e">
        <f t="shared" si="22"/>
        <v>#N/A</v>
      </c>
      <c r="AC47" s="34">
        <v>0</v>
      </c>
      <c r="AD47" s="34" t="e">
        <f t="shared" si="10"/>
        <v>#N/A</v>
      </c>
      <c r="AE47" s="34" t="e">
        <f t="shared" si="11"/>
        <v>#N/A</v>
      </c>
      <c r="AF47" s="31"/>
      <c r="AG47" s="31"/>
      <c r="AH47" s="35" t="e">
        <f>+INDEX([2]Precios!$B$9:$H$35,MATCH($J47,[2]Precios!$B$9:$B$35,0),7)</f>
        <v>#N/A</v>
      </c>
      <c r="AI47" s="35" t="e">
        <f>+INDEX([2]Precios!$B$9:$H$35,MATCH($J47,[2]Precios!$B$9:$B$35,0),6)</f>
        <v>#N/A</v>
      </c>
      <c r="AJ47" s="36">
        <f t="shared" si="12"/>
        <v>201.17222838165588</v>
      </c>
      <c r="AK47" s="36" t="e">
        <f t="shared" si="12"/>
        <v>#N/A</v>
      </c>
      <c r="AL47" s="36" t="e">
        <f t="shared" si="18"/>
        <v>#N/A</v>
      </c>
      <c r="AM47" s="36" t="e">
        <f t="shared" si="18"/>
        <v>#N/A</v>
      </c>
      <c r="AN47" s="36"/>
      <c r="AO47" s="37" t="e">
        <f t="shared" si="2"/>
        <v>#N/A</v>
      </c>
      <c r="AP47" s="34" t="e">
        <f t="shared" si="13"/>
        <v>#N/A</v>
      </c>
      <c r="AQ47" s="31"/>
      <c r="AR47" s="31"/>
      <c r="AS47" s="35" t="e">
        <f t="shared" si="19"/>
        <v>#N/A</v>
      </c>
      <c r="AT47" s="35" t="e">
        <f t="shared" si="19"/>
        <v>#N/A</v>
      </c>
      <c r="AU47" s="35">
        <f t="shared" si="19"/>
        <v>0</v>
      </c>
      <c r="AV47" s="35" t="e">
        <f t="shared" si="19"/>
        <v>#N/A</v>
      </c>
      <c r="AW47" s="35" t="e">
        <f t="shared" si="20"/>
        <v>#N/A</v>
      </c>
      <c r="AX47" s="35" t="e">
        <f t="shared" si="20"/>
        <v>#N/A</v>
      </c>
      <c r="AY47" s="35" t="e">
        <f t="shared" si="16"/>
        <v>#N/A</v>
      </c>
      <c r="AZ47" s="35" t="e">
        <f t="shared" si="17"/>
        <v>#N/A</v>
      </c>
      <c r="BA47" s="31"/>
      <c r="BB47" s="31"/>
      <c r="BC47" s="35">
        <f t="shared" si="24"/>
        <v>0</v>
      </c>
      <c r="BD47" s="35" t="e">
        <f t="shared" si="24"/>
        <v>#N/A</v>
      </c>
      <c r="BE47" s="35"/>
      <c r="BF47" s="36">
        <f>[7]Resumen!$D$103/1000</f>
        <v>-0.72508743664959907</v>
      </c>
      <c r="BG47" s="35">
        <f t="shared" si="23"/>
        <v>0</v>
      </c>
      <c r="BH47" s="35" t="e">
        <f t="shared" si="23"/>
        <v>#N/A</v>
      </c>
      <c r="BI47" s="35"/>
      <c r="BJ47" s="35"/>
      <c r="BK47" s="35"/>
    </row>
    <row r="48" spans="2:63" hidden="1" x14ac:dyDescent="0.25">
      <c r="B48" s="24"/>
      <c r="C48" s="11" t="s">
        <v>40</v>
      </c>
      <c r="D48" s="11" t="s">
        <v>41</v>
      </c>
      <c r="E48" s="11" t="s">
        <v>46</v>
      </c>
      <c r="F48" s="1"/>
      <c r="G48" s="1" t="s">
        <v>62</v>
      </c>
      <c r="H48" s="9">
        <v>220</v>
      </c>
      <c r="I48" s="10" t="s">
        <v>76</v>
      </c>
      <c r="J48" s="10" t="s">
        <v>78</v>
      </c>
      <c r="K48" s="25">
        <v>42736</v>
      </c>
      <c r="L48" s="25">
        <v>50040</v>
      </c>
      <c r="M48" s="9" t="s">
        <v>62</v>
      </c>
      <c r="N48" s="35">
        <f t="shared" si="3"/>
        <v>0</v>
      </c>
      <c r="O48" s="35" t="e">
        <f t="shared" si="4"/>
        <v>#N/A</v>
      </c>
      <c r="P48" s="35">
        <f t="shared" si="5"/>
        <v>0</v>
      </c>
      <c r="Q48" s="35">
        <f t="shared" si="6"/>
        <v>2.015243938927286</v>
      </c>
      <c r="R48" s="47" t="e">
        <f t="shared" si="7"/>
        <v>#N/A</v>
      </c>
      <c r="S48" s="47" t="e">
        <f t="shared" si="8"/>
        <v>#N/A</v>
      </c>
      <c r="T48" s="9"/>
      <c r="W48" s="34">
        <f t="shared" si="21"/>
        <v>0</v>
      </c>
      <c r="X48" s="34" t="e">
        <f>+INDEX([2]Precios!$B$9:$H$28,MATCH($J48,[2]Precios!$B$9:$B$28,0),6)</f>
        <v>#N/A</v>
      </c>
      <c r="Y48" s="34">
        <v>0</v>
      </c>
      <c r="Z48" s="34">
        <f>('[6]Resumen Prorrata'!$J$31)/1000</f>
        <v>2.015243938927286</v>
      </c>
      <c r="AA48" s="34">
        <v>0</v>
      </c>
      <c r="AB48" s="34" t="e">
        <f t="shared" si="22"/>
        <v>#N/A</v>
      </c>
      <c r="AC48" s="34">
        <v>0</v>
      </c>
      <c r="AD48" s="34" t="e">
        <f t="shared" si="10"/>
        <v>#N/A</v>
      </c>
      <c r="AE48" s="34" t="e">
        <f t="shared" si="11"/>
        <v>#N/A</v>
      </c>
      <c r="AF48" s="31"/>
      <c r="AG48" s="31"/>
      <c r="AH48" s="35" t="e">
        <f>+INDEX([2]Precios!$B$9:$H$35,MATCH($J48,[2]Precios!$B$9:$B$35,0),7)</f>
        <v>#N/A</v>
      </c>
      <c r="AI48" s="35" t="e">
        <f>+INDEX([2]Precios!$B$9:$H$35,MATCH($J48,[2]Precios!$B$9:$B$35,0),6)</f>
        <v>#N/A</v>
      </c>
      <c r="AJ48" s="36">
        <f t="shared" si="12"/>
        <v>2.015243938927286</v>
      </c>
      <c r="AK48" s="36" t="e">
        <f t="shared" si="12"/>
        <v>#N/A</v>
      </c>
      <c r="AL48" s="36" t="e">
        <f t="shared" si="18"/>
        <v>#N/A</v>
      </c>
      <c r="AM48" s="36" t="e">
        <f t="shared" si="18"/>
        <v>#N/A</v>
      </c>
      <c r="AN48" s="36"/>
      <c r="AO48" s="37" t="e">
        <f t="shared" si="2"/>
        <v>#N/A</v>
      </c>
      <c r="AP48" s="34" t="e">
        <f t="shared" si="13"/>
        <v>#N/A</v>
      </c>
      <c r="AQ48" s="31"/>
      <c r="AR48" s="31"/>
      <c r="AS48" s="35" t="e">
        <f t="shared" si="19"/>
        <v>#N/A</v>
      </c>
      <c r="AT48" s="35" t="e">
        <f t="shared" si="19"/>
        <v>#N/A</v>
      </c>
      <c r="AU48" s="35">
        <f t="shared" si="19"/>
        <v>0</v>
      </c>
      <c r="AV48" s="35" t="e">
        <f t="shared" si="19"/>
        <v>#N/A</v>
      </c>
      <c r="AW48" s="35" t="e">
        <f t="shared" si="20"/>
        <v>#N/A</v>
      </c>
      <c r="AX48" s="35" t="e">
        <f t="shared" si="20"/>
        <v>#N/A</v>
      </c>
      <c r="AY48" s="35" t="e">
        <f t="shared" si="16"/>
        <v>#N/A</v>
      </c>
      <c r="AZ48" s="35" t="e">
        <f t="shared" si="17"/>
        <v>#N/A</v>
      </c>
      <c r="BA48" s="31"/>
      <c r="BB48" s="31"/>
      <c r="BC48" s="35">
        <f t="shared" si="24"/>
        <v>0</v>
      </c>
      <c r="BD48" s="35" t="e">
        <f t="shared" si="24"/>
        <v>#N/A</v>
      </c>
      <c r="BE48" s="35"/>
      <c r="BF48" s="42">
        <f>[7]Resumen!$G$103/1000</f>
        <v>-7.2422964943104941E-3</v>
      </c>
      <c r="BG48" s="35">
        <f t="shared" si="23"/>
        <v>0</v>
      </c>
      <c r="BH48" s="35" t="e">
        <f t="shared" si="23"/>
        <v>#N/A</v>
      </c>
      <c r="BI48" s="35"/>
      <c r="BJ48" s="35"/>
      <c r="BK48" s="35"/>
    </row>
    <row r="49" spans="2:63" hidden="1" x14ac:dyDescent="0.25">
      <c r="B49" s="24"/>
      <c r="C49" s="11" t="s">
        <v>40</v>
      </c>
      <c r="D49" s="11" t="s">
        <v>41</v>
      </c>
      <c r="E49" s="11" t="s">
        <v>46</v>
      </c>
      <c r="F49" s="1"/>
      <c r="G49" s="1" t="s">
        <v>60</v>
      </c>
      <c r="H49" s="9">
        <v>220</v>
      </c>
      <c r="I49" s="10" t="s">
        <v>76</v>
      </c>
      <c r="J49" s="10" t="s">
        <v>79</v>
      </c>
      <c r="K49" s="25">
        <v>42736</v>
      </c>
      <c r="L49" s="25">
        <v>50040</v>
      </c>
      <c r="M49" s="9" t="s">
        <v>60</v>
      </c>
      <c r="N49" s="35" t="e">
        <f t="shared" si="3"/>
        <v>#N/A</v>
      </c>
      <c r="O49" s="35" t="e">
        <f t="shared" si="4"/>
        <v>#N/A</v>
      </c>
      <c r="P49" s="35">
        <f t="shared" si="5"/>
        <v>0</v>
      </c>
      <c r="Q49" s="35">
        <f t="shared" si="6"/>
        <v>113.21400650219523</v>
      </c>
      <c r="R49" s="47" t="e">
        <f t="shared" si="7"/>
        <v>#N/A</v>
      </c>
      <c r="S49" s="47" t="e">
        <f t="shared" si="8"/>
        <v>#N/A</v>
      </c>
      <c r="T49" s="9"/>
      <c r="W49" s="43" t="e">
        <f>+INDEX([2]Precios!$B$9:$H$28,MATCH($J49,[2]Precios!$B$9:$B$25,0),7)</f>
        <v>#N/A</v>
      </c>
      <c r="X49" s="34" t="e">
        <f>+INDEX([2]Precios!$B$9:$H$28,MATCH($J49,[2]Precios!$B$9:$B$28,0),6)</f>
        <v>#N/A</v>
      </c>
      <c r="Y49" s="34">
        <f>'[6]Resumen Prorrata'!O34/1000</f>
        <v>0</v>
      </c>
      <c r="Z49" s="34">
        <f>('[6]Resumen Prorrata'!$F$33)/1000</f>
        <v>113.21400650219523</v>
      </c>
      <c r="AA49" s="34" t="e">
        <f>+W49*Y49</f>
        <v>#N/A</v>
      </c>
      <c r="AB49" s="34" t="e">
        <f t="shared" si="22"/>
        <v>#N/A</v>
      </c>
      <c r="AC49" s="34">
        <v>0</v>
      </c>
      <c r="AD49" s="34" t="e">
        <f t="shared" si="10"/>
        <v>#N/A</v>
      </c>
      <c r="AE49" s="34" t="e">
        <f t="shared" si="11"/>
        <v>#N/A</v>
      </c>
      <c r="AF49" s="31"/>
      <c r="AG49" s="31"/>
      <c r="AH49" s="35" t="e">
        <f>+INDEX([2]Precios!$B$9:$H$35,MATCH($J49,[2]Precios!$B$9:$B$35,0),7)</f>
        <v>#N/A</v>
      </c>
      <c r="AI49" s="35" t="e">
        <f>+INDEX([2]Precios!$B$9:$H$35,MATCH($J49,[2]Precios!$B$9:$B$35,0),6)</f>
        <v>#N/A</v>
      </c>
      <c r="AJ49" s="36">
        <f t="shared" si="12"/>
        <v>113.21400650219523</v>
      </c>
      <c r="AK49" s="36" t="e">
        <f t="shared" si="12"/>
        <v>#N/A</v>
      </c>
      <c r="AL49" s="36" t="e">
        <f t="shared" si="18"/>
        <v>#N/A</v>
      </c>
      <c r="AM49" s="36" t="e">
        <f t="shared" si="18"/>
        <v>#N/A</v>
      </c>
      <c r="AN49" s="36"/>
      <c r="AO49" s="37" t="e">
        <f t="shared" si="2"/>
        <v>#N/A</v>
      </c>
      <c r="AP49" s="34" t="e">
        <f t="shared" si="13"/>
        <v>#N/A</v>
      </c>
      <c r="AQ49" s="31"/>
      <c r="AR49" s="31"/>
      <c r="AS49" s="35" t="e">
        <f t="shared" si="19"/>
        <v>#N/A</v>
      </c>
      <c r="AT49" s="35" t="e">
        <f t="shared" si="19"/>
        <v>#N/A</v>
      </c>
      <c r="AU49" s="35">
        <f t="shared" si="19"/>
        <v>0</v>
      </c>
      <c r="AV49" s="35" t="e">
        <f t="shared" si="19"/>
        <v>#N/A</v>
      </c>
      <c r="AW49" s="35" t="e">
        <f t="shared" si="20"/>
        <v>#N/A</v>
      </c>
      <c r="AX49" s="35" t="e">
        <f t="shared" si="20"/>
        <v>#N/A</v>
      </c>
      <c r="AY49" s="35" t="e">
        <f t="shared" si="16"/>
        <v>#N/A</v>
      </c>
      <c r="AZ49" s="35" t="e">
        <f t="shared" si="17"/>
        <v>#N/A</v>
      </c>
      <c r="BA49" s="31"/>
      <c r="BB49" s="31"/>
      <c r="BC49" s="35" t="e">
        <f t="shared" si="24"/>
        <v>#N/A</v>
      </c>
      <c r="BD49" s="35" t="e">
        <f t="shared" si="24"/>
        <v>#N/A</v>
      </c>
      <c r="BE49" s="35">
        <f>[7]Resumen!$I$105/1000</f>
        <v>-1.6267812754684882E-3</v>
      </c>
      <c r="BF49" s="36">
        <f>[7]Resumen!$E$105/1000</f>
        <v>-0.88549950778883069</v>
      </c>
      <c r="BG49" s="35" t="e">
        <f t="shared" si="23"/>
        <v>#N/A</v>
      </c>
      <c r="BH49" s="35" t="e">
        <f t="shared" si="23"/>
        <v>#N/A</v>
      </c>
      <c r="BI49" s="35"/>
      <c r="BJ49" s="35"/>
      <c r="BK49" s="35"/>
    </row>
    <row r="50" spans="2:63" hidden="1" x14ac:dyDescent="0.25">
      <c r="B50" s="24"/>
      <c r="C50" s="11" t="s">
        <v>40</v>
      </c>
      <c r="D50" s="11" t="s">
        <v>41</v>
      </c>
      <c r="E50" s="11" t="s">
        <v>46</v>
      </c>
      <c r="F50" s="1"/>
      <c r="G50" s="1" t="s">
        <v>62</v>
      </c>
      <c r="H50" s="9">
        <v>220</v>
      </c>
      <c r="I50" s="10" t="s">
        <v>76</v>
      </c>
      <c r="J50" s="10" t="s">
        <v>79</v>
      </c>
      <c r="K50" s="25">
        <v>42736</v>
      </c>
      <c r="L50" s="25">
        <v>50040</v>
      </c>
      <c r="M50" s="9" t="s">
        <v>62</v>
      </c>
      <c r="N50" s="35" t="e">
        <f t="shared" si="3"/>
        <v>#N/A</v>
      </c>
      <c r="O50" s="35" t="e">
        <f t="shared" si="4"/>
        <v>#N/A</v>
      </c>
      <c r="P50" s="35">
        <f t="shared" si="5"/>
        <v>0</v>
      </c>
      <c r="Q50" s="35">
        <f t="shared" si="6"/>
        <v>1.0624243194276479</v>
      </c>
      <c r="R50" s="47" t="e">
        <f t="shared" si="7"/>
        <v>#N/A</v>
      </c>
      <c r="S50" s="47" t="e">
        <f t="shared" si="8"/>
        <v>#N/A</v>
      </c>
      <c r="T50" s="9"/>
      <c r="W50" s="43" t="e">
        <f>+INDEX([2]Precios!$B$9:$H$28,MATCH($J50,[2]Precios!$B$9:$B$25,0),7)</f>
        <v>#N/A</v>
      </c>
      <c r="X50" s="34" t="e">
        <f>+INDEX([2]Precios!$B$9:$H$28,MATCH($J50,[2]Precios!$B$9:$B$28,0),6)</f>
        <v>#N/A</v>
      </c>
      <c r="Y50" s="34">
        <f>'[6]Resumen Prorrata'!P34/1000</f>
        <v>0</v>
      </c>
      <c r="Z50" s="34">
        <f>('[6]Resumen Prorrata'!$J$33)/1000</f>
        <v>1.0624243194276479</v>
      </c>
      <c r="AA50" s="34" t="e">
        <f>+W50*Y50</f>
        <v>#N/A</v>
      </c>
      <c r="AB50" s="34" t="e">
        <f t="shared" si="22"/>
        <v>#N/A</v>
      </c>
      <c r="AC50" s="34">
        <v>0</v>
      </c>
      <c r="AD50" s="34" t="e">
        <f t="shared" si="10"/>
        <v>#N/A</v>
      </c>
      <c r="AE50" s="34" t="e">
        <f t="shared" si="11"/>
        <v>#N/A</v>
      </c>
      <c r="AF50" s="31"/>
      <c r="AG50" s="31"/>
      <c r="AH50" s="35" t="e">
        <f>+INDEX([2]Precios!$B$9:$H$35,MATCH($J50,[2]Precios!$B$9:$B$35,0),7)</f>
        <v>#N/A</v>
      </c>
      <c r="AI50" s="35" t="e">
        <f>+INDEX([2]Precios!$B$9:$H$35,MATCH($J50,[2]Precios!$B$9:$B$35,0),6)</f>
        <v>#N/A</v>
      </c>
      <c r="AJ50" s="36">
        <f t="shared" si="12"/>
        <v>1.0624243194276479</v>
      </c>
      <c r="AK50" s="36" t="e">
        <f t="shared" si="12"/>
        <v>#N/A</v>
      </c>
      <c r="AL50" s="36" t="e">
        <f t="shared" si="18"/>
        <v>#N/A</v>
      </c>
      <c r="AM50" s="36" t="e">
        <f t="shared" si="18"/>
        <v>#N/A</v>
      </c>
      <c r="AN50" s="36"/>
      <c r="AO50" s="37" t="e">
        <f t="shared" si="2"/>
        <v>#N/A</v>
      </c>
      <c r="AP50" s="34" t="e">
        <f t="shared" si="13"/>
        <v>#N/A</v>
      </c>
      <c r="AQ50" s="31"/>
      <c r="AR50" s="31"/>
      <c r="AS50" s="35" t="e">
        <f t="shared" si="19"/>
        <v>#N/A</v>
      </c>
      <c r="AT50" s="35" t="e">
        <f t="shared" si="19"/>
        <v>#N/A</v>
      </c>
      <c r="AU50" s="35">
        <f t="shared" si="19"/>
        <v>0</v>
      </c>
      <c r="AV50" s="35" t="e">
        <f t="shared" si="19"/>
        <v>#N/A</v>
      </c>
      <c r="AW50" s="35" t="e">
        <f t="shared" si="20"/>
        <v>#N/A</v>
      </c>
      <c r="AX50" s="35" t="e">
        <f t="shared" si="20"/>
        <v>#N/A</v>
      </c>
      <c r="AY50" s="35" t="e">
        <f t="shared" si="16"/>
        <v>#N/A</v>
      </c>
      <c r="AZ50" s="35" t="e">
        <f t="shared" si="17"/>
        <v>#N/A</v>
      </c>
      <c r="BA50" s="31"/>
      <c r="BB50" s="31"/>
      <c r="BC50" s="35" t="e">
        <f t="shared" si="24"/>
        <v>#N/A</v>
      </c>
      <c r="BD50" s="35" t="e">
        <f t="shared" si="24"/>
        <v>#N/A</v>
      </c>
      <c r="BE50" s="35">
        <f>[7]Resumen!$J$105/1000</f>
        <v>-1.564023686075E-5</v>
      </c>
      <c r="BF50" s="36">
        <f>[7]Resumen!$H$105/1000</f>
        <v>-8.5133891388729805E-3</v>
      </c>
      <c r="BG50" s="35" t="e">
        <f t="shared" si="23"/>
        <v>#N/A</v>
      </c>
      <c r="BH50" s="35" t="e">
        <f t="shared" si="23"/>
        <v>#N/A</v>
      </c>
      <c r="BI50" s="35"/>
      <c r="BJ50" s="35"/>
      <c r="BK50" s="35"/>
    </row>
    <row r="51" spans="2:63" hidden="1" x14ac:dyDescent="0.25">
      <c r="B51" s="24"/>
      <c r="C51" s="11" t="s">
        <v>40</v>
      </c>
      <c r="D51" s="11" t="s">
        <v>41</v>
      </c>
      <c r="E51" s="11" t="s">
        <v>47</v>
      </c>
      <c r="F51" s="1"/>
      <c r="G51" s="1" t="s">
        <v>64</v>
      </c>
      <c r="H51" s="9">
        <v>220</v>
      </c>
      <c r="I51" s="10" t="s">
        <v>76</v>
      </c>
      <c r="J51" s="10" t="s">
        <v>77</v>
      </c>
      <c r="K51" s="25">
        <v>42736</v>
      </c>
      <c r="L51" s="25">
        <v>50040</v>
      </c>
      <c r="M51" s="9" t="s">
        <v>64</v>
      </c>
      <c r="N51" s="35">
        <f t="shared" si="3"/>
        <v>0</v>
      </c>
      <c r="O51" s="35">
        <f t="shared" si="4"/>
        <v>0</v>
      </c>
      <c r="P51" s="35">
        <f t="shared" si="5"/>
        <v>0</v>
      </c>
      <c r="Q51" s="35">
        <f t="shared" si="6"/>
        <v>0</v>
      </c>
      <c r="R51" s="47">
        <f t="shared" si="7"/>
        <v>0</v>
      </c>
      <c r="S51" s="47">
        <f t="shared" si="8"/>
        <v>0</v>
      </c>
      <c r="T51" s="9"/>
      <c r="W51" s="34">
        <f t="shared" si="21"/>
        <v>0</v>
      </c>
      <c r="X51" s="34">
        <f t="shared" si="21"/>
        <v>0</v>
      </c>
      <c r="Y51" s="34">
        <f>([8]R2!L468)/1000</f>
        <v>0</v>
      </c>
      <c r="Z51" s="34">
        <f>([8]R2!K468)/1000</f>
        <v>0</v>
      </c>
      <c r="AA51" s="34">
        <f>([8]R2!N468)/1000</f>
        <v>0</v>
      </c>
      <c r="AB51" s="34">
        <f>([8]R2!M468)/1000</f>
        <v>0</v>
      </c>
      <c r="AC51" s="34">
        <f>([8]R2!O468)/1000</f>
        <v>0</v>
      </c>
      <c r="AD51" s="34">
        <f t="shared" si="10"/>
        <v>0</v>
      </c>
      <c r="AE51" s="34">
        <f t="shared" si="11"/>
        <v>0</v>
      </c>
      <c r="AF51" s="31"/>
      <c r="AG51" s="31"/>
      <c r="AH51" s="35" t="e">
        <f>+INDEX([2]Precios!$B$9:$H$35,MATCH($J51,[2]Precios!$B$9:$B$35,0),7)</f>
        <v>#N/A</v>
      </c>
      <c r="AI51" s="35" t="e">
        <f>+INDEX([2]Precios!$B$9:$H$35,MATCH($J51,[2]Precios!$B$9:$B$35,0),6)</f>
        <v>#N/A</v>
      </c>
      <c r="AJ51" s="36">
        <f t="shared" si="12"/>
        <v>0</v>
      </c>
      <c r="AK51" s="36">
        <f t="shared" si="12"/>
        <v>0</v>
      </c>
      <c r="AL51" s="36" t="e">
        <f t="shared" si="18"/>
        <v>#N/A</v>
      </c>
      <c r="AM51" s="36" t="e">
        <f t="shared" si="18"/>
        <v>#N/A</v>
      </c>
      <c r="AN51" s="36"/>
      <c r="AO51" s="37" t="e">
        <f t="shared" si="2"/>
        <v>#N/A</v>
      </c>
      <c r="AP51" s="34">
        <f t="shared" si="13"/>
        <v>0</v>
      </c>
      <c r="AQ51" s="31"/>
      <c r="AR51" s="31"/>
      <c r="AS51" s="35" t="e">
        <f t="shared" si="19"/>
        <v>#N/A</v>
      </c>
      <c r="AT51" s="35" t="e">
        <f t="shared" si="19"/>
        <v>#N/A</v>
      </c>
      <c r="AU51" s="35">
        <f t="shared" si="19"/>
        <v>0</v>
      </c>
      <c r="AV51" s="35">
        <f t="shared" si="19"/>
        <v>0</v>
      </c>
      <c r="AW51" s="35" t="e">
        <f t="shared" si="20"/>
        <v>#N/A</v>
      </c>
      <c r="AX51" s="35" t="e">
        <f t="shared" si="20"/>
        <v>#N/A</v>
      </c>
      <c r="AY51" s="35" t="e">
        <f t="shared" si="16"/>
        <v>#N/A</v>
      </c>
      <c r="AZ51" s="35">
        <f t="shared" si="17"/>
        <v>0</v>
      </c>
      <c r="BA51" s="31"/>
      <c r="BB51" s="31"/>
      <c r="BC51" s="35"/>
      <c r="BD51" s="35"/>
      <c r="BE51" s="35"/>
      <c r="BF51" s="35"/>
      <c r="BG51" s="35"/>
      <c r="BH51" s="35">
        <f>('[8]RESUMEN COMPRAS'!$J$209+'[8]RESUMEN COMPRAS'!$J$211+'[8]RESUMEN COMPRAS'!$J$215)/1000</f>
        <v>-121.08718446730077</v>
      </c>
      <c r="BI51" s="35"/>
      <c r="BJ51" s="35"/>
      <c r="BK51" s="35"/>
    </row>
    <row r="52" spans="2:63" hidden="1" x14ac:dyDescent="0.25">
      <c r="B52" s="24"/>
      <c r="C52" s="11" t="s">
        <v>40</v>
      </c>
      <c r="D52" s="11" t="s">
        <v>41</v>
      </c>
      <c r="E52" s="11" t="s">
        <v>47</v>
      </c>
      <c r="F52" s="1"/>
      <c r="G52" s="1" t="s">
        <v>60</v>
      </c>
      <c r="H52" s="9">
        <v>220</v>
      </c>
      <c r="I52" s="10" t="s">
        <v>76</v>
      </c>
      <c r="J52" s="10" t="s">
        <v>77</v>
      </c>
      <c r="K52" s="25">
        <v>42736</v>
      </c>
      <c r="L52" s="25">
        <v>50040</v>
      </c>
      <c r="M52" s="9" t="s">
        <v>60</v>
      </c>
      <c r="N52" s="35">
        <f t="shared" si="3"/>
        <v>0</v>
      </c>
      <c r="O52" s="35">
        <f t="shared" si="4"/>
        <v>9597.643976895808</v>
      </c>
      <c r="P52" s="35">
        <f t="shared" si="5"/>
        <v>0</v>
      </c>
      <c r="Q52" s="35">
        <f t="shared" si="6"/>
        <v>0.95144248956974875</v>
      </c>
      <c r="R52" s="47">
        <f t="shared" si="7"/>
        <v>9131.606279381851</v>
      </c>
      <c r="S52" s="47">
        <f t="shared" si="8"/>
        <v>9597.643976895808</v>
      </c>
      <c r="T52" s="9"/>
      <c r="W52" s="34">
        <f t="shared" si="21"/>
        <v>0</v>
      </c>
      <c r="X52" s="34">
        <f t="shared" si="21"/>
        <v>9597.643976895808</v>
      </c>
      <c r="Y52" s="34">
        <f>([8]R2!L469)/1000</f>
        <v>0</v>
      </c>
      <c r="Z52" s="34">
        <f>([8]R2!K469)/1000</f>
        <v>0.95144248956974875</v>
      </c>
      <c r="AA52" s="34">
        <f>([8]R2!N469)/1000</f>
        <v>1735.0051930825516</v>
      </c>
      <c r="AB52" s="34">
        <f>([8]R2!M469)/1000</f>
        <v>9131.606279381851</v>
      </c>
      <c r="AC52" s="34">
        <f>([8]R2!O469)/1000</f>
        <v>10866.611472464403</v>
      </c>
      <c r="AD52" s="34">
        <f t="shared" si="10"/>
        <v>9131.606279381851</v>
      </c>
      <c r="AE52" s="34">
        <f t="shared" si="11"/>
        <v>9597.643976895808</v>
      </c>
      <c r="AF52" s="31"/>
      <c r="AG52" s="31"/>
      <c r="AH52" s="35" t="e">
        <f>+INDEX([2]Precios!$B$9:$H$35,MATCH($J52,[2]Precios!$B$9:$B$35,0),7)</f>
        <v>#N/A</v>
      </c>
      <c r="AI52" s="35" t="e">
        <f>+INDEX([2]Precios!$B$9:$H$35,MATCH($J52,[2]Precios!$B$9:$B$35,0),6)</f>
        <v>#N/A</v>
      </c>
      <c r="AJ52" s="36">
        <f t="shared" si="12"/>
        <v>0.95144248956974875</v>
      </c>
      <c r="AK52" s="36">
        <f t="shared" si="12"/>
        <v>9131.606279381851</v>
      </c>
      <c r="AL52" s="36" t="e">
        <f t="shared" si="18"/>
        <v>#N/A</v>
      </c>
      <c r="AM52" s="36" t="e">
        <f t="shared" si="18"/>
        <v>#N/A</v>
      </c>
      <c r="AN52" s="36"/>
      <c r="AO52" s="37" t="e">
        <f t="shared" si="2"/>
        <v>#N/A</v>
      </c>
      <c r="AP52" s="34" t="e">
        <f t="shared" si="13"/>
        <v>#N/A</v>
      </c>
      <c r="AQ52" s="31"/>
      <c r="AR52" s="31"/>
      <c r="AS52" s="35" t="e">
        <f t="shared" si="19"/>
        <v>#N/A</v>
      </c>
      <c r="AT52" s="35" t="e">
        <f t="shared" si="19"/>
        <v>#N/A</v>
      </c>
      <c r="AU52" s="35">
        <f t="shared" si="19"/>
        <v>0</v>
      </c>
      <c r="AV52" s="35">
        <f t="shared" si="19"/>
        <v>0</v>
      </c>
      <c r="AW52" s="35" t="e">
        <f t="shared" si="20"/>
        <v>#N/A</v>
      </c>
      <c r="AX52" s="35" t="e">
        <f t="shared" si="20"/>
        <v>#N/A</v>
      </c>
      <c r="AY52" s="35" t="e">
        <f t="shared" si="16"/>
        <v>#N/A</v>
      </c>
      <c r="AZ52" s="35" t="e">
        <f t="shared" si="17"/>
        <v>#N/A</v>
      </c>
      <c r="BA52" s="31"/>
      <c r="BB52" s="31"/>
      <c r="BC52" s="35"/>
      <c r="BD52" s="35"/>
      <c r="BE52" s="35"/>
      <c r="BF52" s="35"/>
      <c r="BG52" s="35"/>
      <c r="BH52" s="35"/>
      <c r="BI52" s="35"/>
      <c r="BJ52" s="35"/>
      <c r="BK52" s="35"/>
    </row>
    <row r="53" spans="2:63" hidden="1" x14ac:dyDescent="0.25">
      <c r="B53" s="24"/>
      <c r="C53" s="11" t="s">
        <v>40</v>
      </c>
      <c r="D53" s="11" t="s">
        <v>41</v>
      </c>
      <c r="E53" s="11" t="s">
        <v>47</v>
      </c>
      <c r="F53" s="1"/>
      <c r="G53" s="1" t="s">
        <v>65</v>
      </c>
      <c r="H53" s="9">
        <v>220</v>
      </c>
      <c r="I53" s="10" t="s">
        <v>76</v>
      </c>
      <c r="J53" s="10" t="s">
        <v>77</v>
      </c>
      <c r="K53" s="25">
        <v>42736</v>
      </c>
      <c r="L53" s="25">
        <v>50040</v>
      </c>
      <c r="M53" s="9" t="s">
        <v>65</v>
      </c>
      <c r="N53" s="35">
        <f t="shared" si="3"/>
        <v>0</v>
      </c>
      <c r="O53" s="35">
        <f t="shared" si="4"/>
        <v>0</v>
      </c>
      <c r="P53" s="35">
        <f t="shared" si="5"/>
        <v>0</v>
      </c>
      <c r="Q53" s="35">
        <f t="shared" si="6"/>
        <v>0</v>
      </c>
      <c r="R53" s="47">
        <f t="shared" si="7"/>
        <v>0</v>
      </c>
      <c r="S53" s="47">
        <f t="shared" si="8"/>
        <v>0</v>
      </c>
      <c r="T53" s="9"/>
      <c r="W53" s="34">
        <f t="shared" si="21"/>
        <v>0</v>
      </c>
      <c r="X53" s="34">
        <f t="shared" si="21"/>
        <v>0</v>
      </c>
      <c r="Y53" s="34">
        <f>([8]R2!L470)/1000</f>
        <v>0</v>
      </c>
      <c r="Z53" s="34">
        <f>([8]R2!K470)/1000</f>
        <v>0</v>
      </c>
      <c r="AA53" s="34">
        <f>([8]R2!N470)/1000</f>
        <v>0</v>
      </c>
      <c r="AB53" s="34">
        <f>([8]R2!M470)/1000</f>
        <v>0</v>
      </c>
      <c r="AC53" s="34">
        <f>([8]R2!O470)/1000</f>
        <v>0</v>
      </c>
      <c r="AD53" s="34">
        <f t="shared" si="10"/>
        <v>0</v>
      </c>
      <c r="AE53" s="34">
        <f t="shared" si="11"/>
        <v>0</v>
      </c>
      <c r="AF53" s="31"/>
      <c r="AG53" s="31"/>
      <c r="AH53" s="35" t="e">
        <f>+INDEX([2]Precios!$B$9:$H$35,MATCH($J53,[2]Precios!$B$9:$B$35,0),7)</f>
        <v>#N/A</v>
      </c>
      <c r="AI53" s="35" t="e">
        <f>+INDEX([2]Precios!$B$9:$H$35,MATCH($J53,[2]Precios!$B$9:$B$35,0),6)</f>
        <v>#N/A</v>
      </c>
      <c r="AJ53" s="36">
        <f t="shared" si="12"/>
        <v>0</v>
      </c>
      <c r="AK53" s="36">
        <f t="shared" si="12"/>
        <v>0</v>
      </c>
      <c r="AL53" s="36" t="e">
        <f t="shared" si="18"/>
        <v>#N/A</v>
      </c>
      <c r="AM53" s="36" t="e">
        <f t="shared" si="18"/>
        <v>#N/A</v>
      </c>
      <c r="AN53" s="36"/>
      <c r="AO53" s="37" t="e">
        <f t="shared" si="2"/>
        <v>#N/A</v>
      </c>
      <c r="AP53" s="34">
        <f t="shared" si="13"/>
        <v>0</v>
      </c>
      <c r="AQ53" s="31"/>
      <c r="AR53" s="31"/>
      <c r="AS53" s="35" t="e">
        <f t="shared" si="19"/>
        <v>#N/A</v>
      </c>
      <c r="AT53" s="35" t="e">
        <f t="shared" si="19"/>
        <v>#N/A</v>
      </c>
      <c r="AU53" s="35">
        <f t="shared" si="19"/>
        <v>0</v>
      </c>
      <c r="AV53" s="35">
        <f t="shared" si="19"/>
        <v>0</v>
      </c>
      <c r="AW53" s="35" t="e">
        <f t="shared" si="20"/>
        <v>#N/A</v>
      </c>
      <c r="AX53" s="35" t="e">
        <f t="shared" si="20"/>
        <v>#N/A</v>
      </c>
      <c r="AY53" s="35" t="e">
        <f t="shared" si="16"/>
        <v>#N/A</v>
      </c>
      <c r="AZ53" s="35">
        <f t="shared" si="17"/>
        <v>0</v>
      </c>
      <c r="BA53" s="31"/>
      <c r="BB53" s="31"/>
      <c r="BC53" s="35"/>
      <c r="BD53" s="35"/>
      <c r="BE53" s="35"/>
      <c r="BF53" s="35"/>
      <c r="BG53" s="35"/>
      <c r="BH53" s="35"/>
      <c r="BI53" s="35"/>
      <c r="BJ53" s="35"/>
      <c r="BK53" s="35"/>
    </row>
    <row r="54" spans="2:63" hidden="1" x14ac:dyDescent="0.25">
      <c r="B54" s="24"/>
      <c r="C54" s="11" t="s">
        <v>40</v>
      </c>
      <c r="D54" s="11" t="s">
        <v>41</v>
      </c>
      <c r="E54" s="11" t="s">
        <v>47</v>
      </c>
      <c r="F54" s="1"/>
      <c r="G54" s="1" t="s">
        <v>64</v>
      </c>
      <c r="H54" s="9">
        <v>220</v>
      </c>
      <c r="I54" s="10" t="s">
        <v>76</v>
      </c>
      <c r="J54" s="10" t="s">
        <v>78</v>
      </c>
      <c r="K54" s="25">
        <v>42736</v>
      </c>
      <c r="L54" s="25">
        <v>50040</v>
      </c>
      <c r="M54" s="9" t="s">
        <v>64</v>
      </c>
      <c r="N54" s="35">
        <f t="shared" si="3"/>
        <v>0</v>
      </c>
      <c r="O54" s="35">
        <f t="shared" si="4"/>
        <v>0</v>
      </c>
      <c r="P54" s="35">
        <f t="shared" si="5"/>
        <v>0</v>
      </c>
      <c r="Q54" s="35">
        <f t="shared" si="6"/>
        <v>0</v>
      </c>
      <c r="R54" s="47">
        <f t="shared" si="7"/>
        <v>0</v>
      </c>
      <c r="S54" s="47">
        <f t="shared" si="8"/>
        <v>0</v>
      </c>
      <c r="T54" s="9"/>
      <c r="W54" s="34">
        <f t="shared" si="21"/>
        <v>0</v>
      </c>
      <c r="X54" s="34">
        <f t="shared" si="21"/>
        <v>0</v>
      </c>
      <c r="Y54" s="34">
        <f>([8]R2!L498)/1000</f>
        <v>0</v>
      </c>
      <c r="Z54" s="34">
        <f>([8]R2!K498)/1000</f>
        <v>0</v>
      </c>
      <c r="AA54" s="34">
        <f>([8]R2!N498)/1000</f>
        <v>0</v>
      </c>
      <c r="AB54" s="34">
        <f>([8]R2!M498)/1000</f>
        <v>0</v>
      </c>
      <c r="AC54" s="34">
        <f>([8]R2!O498)/1000</f>
        <v>0</v>
      </c>
      <c r="AD54" s="34">
        <f t="shared" si="10"/>
        <v>0</v>
      </c>
      <c r="AE54" s="34">
        <f t="shared" si="11"/>
        <v>0</v>
      </c>
      <c r="AF54" s="31"/>
      <c r="AG54" s="31"/>
      <c r="AH54" s="35" t="e">
        <f>+INDEX([2]Precios!$B$9:$H$35,MATCH($J54,[2]Precios!$B$9:$B$35,0),7)</f>
        <v>#N/A</v>
      </c>
      <c r="AI54" s="35" t="e">
        <f>+INDEX([2]Precios!$B$9:$H$35,MATCH($J54,[2]Precios!$B$9:$B$35,0),6)</f>
        <v>#N/A</v>
      </c>
      <c r="AJ54" s="36">
        <f t="shared" si="12"/>
        <v>0</v>
      </c>
      <c r="AK54" s="36">
        <f t="shared" si="12"/>
        <v>0</v>
      </c>
      <c r="AL54" s="36" t="e">
        <f t="shared" si="18"/>
        <v>#N/A</v>
      </c>
      <c r="AM54" s="36" t="e">
        <f t="shared" si="18"/>
        <v>#N/A</v>
      </c>
      <c r="AN54" s="36"/>
      <c r="AO54" s="37" t="e">
        <f t="shared" si="2"/>
        <v>#N/A</v>
      </c>
      <c r="AP54" s="34">
        <f t="shared" si="13"/>
        <v>0</v>
      </c>
      <c r="AQ54" s="31"/>
      <c r="AR54" s="31"/>
      <c r="AS54" s="35" t="e">
        <f t="shared" si="19"/>
        <v>#N/A</v>
      </c>
      <c r="AT54" s="35" t="e">
        <f t="shared" si="19"/>
        <v>#N/A</v>
      </c>
      <c r="AU54" s="35">
        <f t="shared" si="19"/>
        <v>0</v>
      </c>
      <c r="AV54" s="35">
        <f t="shared" si="19"/>
        <v>0</v>
      </c>
      <c r="AW54" s="35" t="e">
        <f t="shared" si="20"/>
        <v>#N/A</v>
      </c>
      <c r="AX54" s="35" t="e">
        <f t="shared" si="20"/>
        <v>#N/A</v>
      </c>
      <c r="AY54" s="35" t="e">
        <f t="shared" si="16"/>
        <v>#N/A</v>
      </c>
      <c r="AZ54" s="35">
        <f t="shared" si="17"/>
        <v>0</v>
      </c>
      <c r="BA54" s="31"/>
      <c r="BB54" s="31"/>
      <c r="BC54" s="35"/>
      <c r="BD54" s="35"/>
      <c r="BE54" s="35"/>
      <c r="BF54" s="35"/>
      <c r="BG54" s="35"/>
      <c r="BH54" s="35"/>
      <c r="BI54" s="35"/>
      <c r="BJ54" s="35"/>
      <c r="BK54" s="35"/>
    </row>
    <row r="55" spans="2:63" hidden="1" x14ac:dyDescent="0.25">
      <c r="B55" s="24"/>
      <c r="C55" s="11" t="s">
        <v>40</v>
      </c>
      <c r="D55" s="11" t="s">
        <v>41</v>
      </c>
      <c r="E55" s="11" t="s">
        <v>47</v>
      </c>
      <c r="F55" s="1"/>
      <c r="G55" s="1" t="s">
        <v>60</v>
      </c>
      <c r="H55" s="9">
        <v>220</v>
      </c>
      <c r="I55" s="10" t="s">
        <v>76</v>
      </c>
      <c r="J55" s="10" t="s">
        <v>78</v>
      </c>
      <c r="K55" s="25">
        <v>42736</v>
      </c>
      <c r="L55" s="25">
        <v>50040</v>
      </c>
      <c r="M55" s="9" t="s">
        <v>60</v>
      </c>
      <c r="N55" s="35">
        <f t="shared" si="3"/>
        <v>0</v>
      </c>
      <c r="O55" s="35">
        <f t="shared" si="4"/>
        <v>9128.3020699773388</v>
      </c>
      <c r="P55" s="35">
        <f t="shared" si="5"/>
        <v>0</v>
      </c>
      <c r="Q55" s="35">
        <f t="shared" si="6"/>
        <v>1.4146701747474504</v>
      </c>
      <c r="R55" s="47">
        <f t="shared" si="7"/>
        <v>12913.536684482355</v>
      </c>
      <c r="S55" s="47">
        <f t="shared" si="8"/>
        <v>9128.3020699773388</v>
      </c>
      <c r="T55" s="9"/>
      <c r="W55" s="34">
        <f t="shared" si="21"/>
        <v>0</v>
      </c>
      <c r="X55" s="34">
        <f t="shared" si="21"/>
        <v>9128.3020699773388</v>
      </c>
      <c r="Y55" s="34">
        <f>([8]R2!L499)/1000</f>
        <v>0</v>
      </c>
      <c r="Z55" s="34">
        <f>([8]R2!K499)/1000</f>
        <v>1.4146701747474504</v>
      </c>
      <c r="AA55" s="34">
        <f>([8]R2!N499)/1000</f>
        <v>2453.5719700516474</v>
      </c>
      <c r="AB55" s="34">
        <f>([8]R2!M499)/1000</f>
        <v>12913.536684482355</v>
      </c>
      <c r="AC55" s="34">
        <f>([8]R2!O499)/1000</f>
        <v>15367.108654534002</v>
      </c>
      <c r="AD55" s="34">
        <f t="shared" si="10"/>
        <v>12913.536684482355</v>
      </c>
      <c r="AE55" s="34">
        <f t="shared" si="11"/>
        <v>9128.3020699773388</v>
      </c>
      <c r="AF55" s="31"/>
      <c r="AG55" s="31"/>
      <c r="AH55" s="35" t="e">
        <f>+INDEX([2]Precios!$B$9:$H$35,MATCH($J55,[2]Precios!$B$9:$B$35,0),7)</f>
        <v>#N/A</v>
      </c>
      <c r="AI55" s="35" t="e">
        <f>+INDEX([2]Precios!$B$9:$H$35,MATCH($J55,[2]Precios!$B$9:$B$35,0),6)</f>
        <v>#N/A</v>
      </c>
      <c r="AJ55" s="36">
        <f t="shared" si="12"/>
        <v>1.4146701747474504</v>
      </c>
      <c r="AK55" s="36">
        <f t="shared" si="12"/>
        <v>12913.536684482355</v>
      </c>
      <c r="AL55" s="36" t="e">
        <f t="shared" si="18"/>
        <v>#N/A</v>
      </c>
      <c r="AM55" s="36" t="e">
        <f t="shared" si="18"/>
        <v>#N/A</v>
      </c>
      <c r="AN55" s="36"/>
      <c r="AO55" s="37" t="e">
        <f t="shared" si="2"/>
        <v>#N/A</v>
      </c>
      <c r="AP55" s="34" t="e">
        <f t="shared" si="13"/>
        <v>#N/A</v>
      </c>
      <c r="AQ55" s="31"/>
      <c r="AR55" s="31"/>
      <c r="AS55" s="35" t="e">
        <f t="shared" si="19"/>
        <v>#N/A</v>
      </c>
      <c r="AT55" s="35" t="e">
        <f t="shared" si="19"/>
        <v>#N/A</v>
      </c>
      <c r="AU55" s="35">
        <f t="shared" si="19"/>
        <v>0</v>
      </c>
      <c r="AV55" s="35">
        <f t="shared" si="19"/>
        <v>0</v>
      </c>
      <c r="AW55" s="35" t="e">
        <f t="shared" si="20"/>
        <v>#N/A</v>
      </c>
      <c r="AX55" s="35" t="e">
        <f t="shared" si="20"/>
        <v>#N/A</v>
      </c>
      <c r="AY55" s="35" t="e">
        <f t="shared" si="16"/>
        <v>#N/A</v>
      </c>
      <c r="AZ55" s="35" t="e">
        <f t="shared" si="17"/>
        <v>#N/A</v>
      </c>
      <c r="BA55" s="31"/>
      <c r="BB55" s="31"/>
      <c r="BC55" s="35"/>
      <c r="BD55" s="35"/>
      <c r="BE55" s="35"/>
      <c r="BF55" s="35"/>
      <c r="BG55" s="35"/>
      <c r="BH55" s="35"/>
      <c r="BI55" s="35"/>
      <c r="BJ55" s="35"/>
      <c r="BK55" s="35"/>
    </row>
    <row r="56" spans="2:63" hidden="1" x14ac:dyDescent="0.25">
      <c r="B56" s="24"/>
      <c r="C56" s="11" t="s">
        <v>40</v>
      </c>
      <c r="D56" s="11" t="s">
        <v>41</v>
      </c>
      <c r="E56" s="11" t="s">
        <v>47</v>
      </c>
      <c r="F56" s="1"/>
      <c r="G56" s="1" t="s">
        <v>65</v>
      </c>
      <c r="H56" s="9">
        <v>220</v>
      </c>
      <c r="I56" s="10" t="s">
        <v>76</v>
      </c>
      <c r="J56" s="10" t="s">
        <v>78</v>
      </c>
      <c r="K56" s="25">
        <v>42736</v>
      </c>
      <c r="L56" s="25">
        <v>50040</v>
      </c>
      <c r="M56" s="9" t="s">
        <v>65</v>
      </c>
      <c r="N56" s="35">
        <f t="shared" si="3"/>
        <v>0</v>
      </c>
      <c r="O56" s="35">
        <f t="shared" si="4"/>
        <v>0</v>
      </c>
      <c r="P56" s="35">
        <f t="shared" si="5"/>
        <v>0</v>
      </c>
      <c r="Q56" s="35">
        <f t="shared" si="6"/>
        <v>0</v>
      </c>
      <c r="R56" s="47">
        <f t="shared" si="7"/>
        <v>0</v>
      </c>
      <c r="S56" s="47">
        <f t="shared" si="8"/>
        <v>0</v>
      </c>
      <c r="T56" s="9"/>
      <c r="W56" s="34">
        <f t="shared" si="21"/>
        <v>0</v>
      </c>
      <c r="X56" s="34">
        <f t="shared" si="21"/>
        <v>0</v>
      </c>
      <c r="Y56" s="34">
        <f>([8]R2!L500)/1000</f>
        <v>0</v>
      </c>
      <c r="Z56" s="34">
        <f>([8]R2!K500)/1000</f>
        <v>0</v>
      </c>
      <c r="AA56" s="34">
        <f>([8]R2!N500)/1000</f>
        <v>0</v>
      </c>
      <c r="AB56" s="34">
        <f>([8]R2!M500)/1000</f>
        <v>0</v>
      </c>
      <c r="AC56" s="34">
        <f>([8]R2!O500)/1000</f>
        <v>0</v>
      </c>
      <c r="AD56" s="34">
        <f t="shared" si="10"/>
        <v>0</v>
      </c>
      <c r="AE56" s="34">
        <f t="shared" si="11"/>
        <v>0</v>
      </c>
      <c r="AF56" s="31"/>
      <c r="AG56" s="31"/>
      <c r="AH56" s="35" t="e">
        <f>+INDEX([2]Precios!$B$9:$H$35,MATCH($J56,[2]Precios!$B$9:$B$35,0),7)</f>
        <v>#N/A</v>
      </c>
      <c r="AI56" s="35" t="e">
        <f>+INDEX([2]Precios!$B$9:$H$35,MATCH($J56,[2]Precios!$B$9:$B$35,0),6)</f>
        <v>#N/A</v>
      </c>
      <c r="AJ56" s="36">
        <f t="shared" si="12"/>
        <v>0</v>
      </c>
      <c r="AK56" s="36">
        <f t="shared" si="12"/>
        <v>0</v>
      </c>
      <c r="AL56" s="36" t="e">
        <f t="shared" si="18"/>
        <v>#N/A</v>
      </c>
      <c r="AM56" s="36" t="e">
        <f t="shared" si="18"/>
        <v>#N/A</v>
      </c>
      <c r="AN56" s="36"/>
      <c r="AO56" s="37" t="e">
        <f t="shared" si="2"/>
        <v>#N/A</v>
      </c>
      <c r="AP56" s="34">
        <f t="shared" si="13"/>
        <v>0</v>
      </c>
      <c r="AQ56" s="31"/>
      <c r="AR56" s="31"/>
      <c r="AS56" s="35" t="e">
        <f t="shared" si="19"/>
        <v>#N/A</v>
      </c>
      <c r="AT56" s="35" t="e">
        <f t="shared" si="19"/>
        <v>#N/A</v>
      </c>
      <c r="AU56" s="35">
        <f t="shared" si="19"/>
        <v>0</v>
      </c>
      <c r="AV56" s="35">
        <f t="shared" si="19"/>
        <v>0</v>
      </c>
      <c r="AW56" s="35" t="e">
        <f t="shared" si="20"/>
        <v>#N/A</v>
      </c>
      <c r="AX56" s="35" t="e">
        <f t="shared" si="20"/>
        <v>#N/A</v>
      </c>
      <c r="AY56" s="35" t="e">
        <f t="shared" si="16"/>
        <v>#N/A</v>
      </c>
      <c r="AZ56" s="35">
        <f t="shared" si="17"/>
        <v>0</v>
      </c>
      <c r="BA56" s="31"/>
      <c r="BB56" s="31"/>
      <c r="BC56" s="35"/>
      <c r="BD56" s="35"/>
      <c r="BE56" s="35"/>
      <c r="BF56" s="35"/>
      <c r="BG56" s="35"/>
      <c r="BH56" s="35"/>
      <c r="BI56" s="35"/>
      <c r="BJ56" s="35"/>
      <c r="BK56" s="35"/>
    </row>
    <row r="57" spans="2:63" hidden="1" x14ac:dyDescent="0.25">
      <c r="B57" s="24"/>
      <c r="C57" s="11" t="s">
        <v>40</v>
      </c>
      <c r="D57" s="11" t="s">
        <v>41</v>
      </c>
      <c r="E57" s="11" t="s">
        <v>47</v>
      </c>
      <c r="F57" s="1"/>
      <c r="G57" s="1" t="s">
        <v>64</v>
      </c>
      <c r="H57" s="9">
        <v>220</v>
      </c>
      <c r="I57" s="10" t="s">
        <v>76</v>
      </c>
      <c r="J57" s="10" t="s">
        <v>79</v>
      </c>
      <c r="K57" s="25">
        <v>42736</v>
      </c>
      <c r="L57" s="25">
        <v>50040</v>
      </c>
      <c r="M57" s="9" t="s">
        <v>64</v>
      </c>
      <c r="N57" s="35">
        <f t="shared" si="3"/>
        <v>0</v>
      </c>
      <c r="O57" s="35">
        <f t="shared" si="4"/>
        <v>0</v>
      </c>
      <c r="P57" s="35">
        <f t="shared" si="5"/>
        <v>0</v>
      </c>
      <c r="Q57" s="35">
        <f t="shared" si="6"/>
        <v>0</v>
      </c>
      <c r="R57" s="47">
        <f t="shared" si="7"/>
        <v>0</v>
      </c>
      <c r="S57" s="47">
        <f t="shared" si="8"/>
        <v>0</v>
      </c>
      <c r="T57" s="9"/>
      <c r="W57" s="34">
        <f t="shared" si="21"/>
        <v>0</v>
      </c>
      <c r="X57" s="34">
        <f t="shared" si="21"/>
        <v>0</v>
      </c>
      <c r="Y57" s="34">
        <f>([8]R2!L531)/1000</f>
        <v>0</v>
      </c>
      <c r="Z57" s="34">
        <f>([8]R2!K531)/1000</f>
        <v>0</v>
      </c>
      <c r="AA57" s="34">
        <f>([8]R2!N531)/1000</f>
        <v>0</v>
      </c>
      <c r="AB57" s="34">
        <f>([8]R2!M531)/1000</f>
        <v>0</v>
      </c>
      <c r="AC57" s="34">
        <f>([8]R2!O531)/1000</f>
        <v>0</v>
      </c>
      <c r="AD57" s="34">
        <f t="shared" si="10"/>
        <v>0</v>
      </c>
      <c r="AE57" s="34">
        <f t="shared" si="11"/>
        <v>0</v>
      </c>
      <c r="AF57" s="31"/>
      <c r="AG57" s="31"/>
      <c r="AH57" s="35" t="e">
        <f>+INDEX([2]Precios!$B$9:$H$35,MATCH($J57,[2]Precios!$B$9:$B$35,0),7)</f>
        <v>#N/A</v>
      </c>
      <c r="AI57" s="35" t="e">
        <f>+INDEX([2]Precios!$B$9:$H$35,MATCH($J57,[2]Precios!$B$9:$B$35,0),6)</f>
        <v>#N/A</v>
      </c>
      <c r="AJ57" s="36">
        <f t="shared" si="12"/>
        <v>0</v>
      </c>
      <c r="AK57" s="36">
        <f t="shared" si="12"/>
        <v>0</v>
      </c>
      <c r="AL57" s="36" t="e">
        <f t="shared" si="18"/>
        <v>#N/A</v>
      </c>
      <c r="AM57" s="36" t="e">
        <f t="shared" si="18"/>
        <v>#N/A</v>
      </c>
      <c r="AN57" s="36"/>
      <c r="AO57" s="37" t="e">
        <f t="shared" si="2"/>
        <v>#N/A</v>
      </c>
      <c r="AP57" s="34">
        <f t="shared" si="13"/>
        <v>0</v>
      </c>
      <c r="AQ57" s="31"/>
      <c r="AR57" s="31"/>
      <c r="AS57" s="35" t="e">
        <f t="shared" si="19"/>
        <v>#N/A</v>
      </c>
      <c r="AT57" s="35" t="e">
        <f t="shared" si="19"/>
        <v>#N/A</v>
      </c>
      <c r="AU57" s="35">
        <f t="shared" si="19"/>
        <v>0</v>
      </c>
      <c r="AV57" s="35">
        <f t="shared" si="19"/>
        <v>0</v>
      </c>
      <c r="AW57" s="35" t="e">
        <f t="shared" si="20"/>
        <v>#N/A</v>
      </c>
      <c r="AX57" s="35" t="e">
        <f t="shared" si="20"/>
        <v>#N/A</v>
      </c>
      <c r="AY57" s="35" t="e">
        <f t="shared" si="16"/>
        <v>#N/A</v>
      </c>
      <c r="AZ57" s="35">
        <f t="shared" si="17"/>
        <v>0</v>
      </c>
      <c r="BA57" s="31"/>
      <c r="BB57" s="31"/>
      <c r="BC57" s="35"/>
      <c r="BD57" s="35"/>
      <c r="BE57" s="35"/>
      <c r="BF57" s="35"/>
      <c r="BG57" s="35"/>
      <c r="BH57" s="35"/>
      <c r="BI57" s="35"/>
      <c r="BJ57" s="35"/>
      <c r="BK57" s="35"/>
    </row>
    <row r="58" spans="2:63" hidden="1" x14ac:dyDescent="0.25">
      <c r="B58" s="24"/>
      <c r="C58" s="11" t="s">
        <v>40</v>
      </c>
      <c r="D58" s="11" t="s">
        <v>41</v>
      </c>
      <c r="E58" s="11" t="s">
        <v>47</v>
      </c>
      <c r="F58" s="1"/>
      <c r="G58" s="1" t="s">
        <v>60</v>
      </c>
      <c r="H58" s="9">
        <v>220</v>
      </c>
      <c r="I58" s="10" t="s">
        <v>76</v>
      </c>
      <c r="J58" s="10" t="s">
        <v>79</v>
      </c>
      <c r="K58" s="25">
        <v>42736</v>
      </c>
      <c r="L58" s="25">
        <v>50040</v>
      </c>
      <c r="M58" s="9" t="s">
        <v>60</v>
      </c>
      <c r="N58" s="35">
        <f t="shared" si="3"/>
        <v>0</v>
      </c>
      <c r="O58" s="35">
        <f t="shared" si="4"/>
        <v>9834.3815162288702</v>
      </c>
      <c r="P58" s="35">
        <f t="shared" si="5"/>
        <v>0</v>
      </c>
      <c r="Q58" s="35">
        <f t="shared" si="6"/>
        <v>0.72014922752471811</v>
      </c>
      <c r="R58" s="47">
        <f t="shared" si="7"/>
        <v>7082.2222520955866</v>
      </c>
      <c r="S58" s="47">
        <f t="shared" si="8"/>
        <v>9834.3815162288702</v>
      </c>
      <c r="T58" s="9"/>
      <c r="W58" s="34">
        <f t="shared" si="21"/>
        <v>0</v>
      </c>
      <c r="X58" s="34">
        <f t="shared" si="21"/>
        <v>9834.3815162288702</v>
      </c>
      <c r="Y58" s="34">
        <f>([8]R2!L532)/1000</f>
        <v>0</v>
      </c>
      <c r="Z58" s="34">
        <f>([8]R2!K532)/1000</f>
        <v>0.72014922752471811</v>
      </c>
      <c r="AA58" s="34">
        <f>([8]R2!N532)/1000</f>
        <v>1345.6222278981613</v>
      </c>
      <c r="AB58" s="34">
        <f>([8]R2!M532)/1000</f>
        <v>7082.2222520955866</v>
      </c>
      <c r="AC58" s="34">
        <f>([8]R2!O532)/1000</f>
        <v>8427.8444799937479</v>
      </c>
      <c r="AD58" s="34">
        <f t="shared" si="10"/>
        <v>7082.2222520955866</v>
      </c>
      <c r="AE58" s="34">
        <f t="shared" si="11"/>
        <v>9834.3815162288702</v>
      </c>
      <c r="AF58" s="31"/>
      <c r="AG58" s="31"/>
      <c r="AH58" s="35" t="e">
        <f>+INDEX([2]Precios!$B$9:$H$35,MATCH($J58,[2]Precios!$B$9:$B$35,0),7)</f>
        <v>#N/A</v>
      </c>
      <c r="AI58" s="35" t="e">
        <f>+INDEX([2]Precios!$B$9:$H$35,MATCH($J58,[2]Precios!$B$9:$B$35,0),6)</f>
        <v>#N/A</v>
      </c>
      <c r="AJ58" s="36">
        <f t="shared" si="12"/>
        <v>0.72014922752471811</v>
      </c>
      <c r="AK58" s="36">
        <f t="shared" si="12"/>
        <v>7082.2222520955866</v>
      </c>
      <c r="AL58" s="36" t="e">
        <f t="shared" si="18"/>
        <v>#N/A</v>
      </c>
      <c r="AM58" s="36" t="e">
        <f t="shared" si="18"/>
        <v>#N/A</v>
      </c>
      <c r="AN58" s="36"/>
      <c r="AO58" s="37" t="e">
        <f t="shared" si="2"/>
        <v>#N/A</v>
      </c>
      <c r="AP58" s="34" t="e">
        <f t="shared" si="13"/>
        <v>#N/A</v>
      </c>
      <c r="AQ58" s="31"/>
      <c r="AR58" s="31"/>
      <c r="AS58" s="35" t="e">
        <f t="shared" si="19"/>
        <v>#N/A</v>
      </c>
      <c r="AT58" s="35" t="e">
        <f t="shared" si="19"/>
        <v>#N/A</v>
      </c>
      <c r="AU58" s="35">
        <f t="shared" si="19"/>
        <v>0</v>
      </c>
      <c r="AV58" s="35">
        <f t="shared" si="19"/>
        <v>0</v>
      </c>
      <c r="AW58" s="35" t="e">
        <f t="shared" si="20"/>
        <v>#N/A</v>
      </c>
      <c r="AX58" s="35" t="e">
        <f t="shared" si="20"/>
        <v>#N/A</v>
      </c>
      <c r="AY58" s="35" t="e">
        <f t="shared" si="16"/>
        <v>#N/A</v>
      </c>
      <c r="AZ58" s="35" t="e">
        <f t="shared" si="17"/>
        <v>#N/A</v>
      </c>
      <c r="BA58" s="31"/>
      <c r="BB58" s="31"/>
      <c r="BC58" s="35"/>
      <c r="BD58" s="35"/>
      <c r="BE58" s="35"/>
      <c r="BF58" s="35"/>
      <c r="BG58" s="35"/>
      <c r="BH58" s="35"/>
      <c r="BI58" s="35"/>
      <c r="BJ58" s="35"/>
      <c r="BK58" s="35"/>
    </row>
    <row r="59" spans="2:63" hidden="1" x14ac:dyDescent="0.25">
      <c r="B59" s="24"/>
      <c r="C59" s="11" t="s">
        <v>40</v>
      </c>
      <c r="D59" s="11" t="s">
        <v>41</v>
      </c>
      <c r="E59" s="11" t="s">
        <v>47</v>
      </c>
      <c r="F59" s="1"/>
      <c r="G59" s="1" t="s">
        <v>65</v>
      </c>
      <c r="H59" s="9">
        <v>220</v>
      </c>
      <c r="I59" s="10" t="s">
        <v>76</v>
      </c>
      <c r="J59" s="10" t="s">
        <v>79</v>
      </c>
      <c r="K59" s="25">
        <v>42736</v>
      </c>
      <c r="L59" s="25">
        <v>50040</v>
      </c>
      <c r="M59" s="9" t="s">
        <v>65</v>
      </c>
      <c r="N59" s="35">
        <f t="shared" si="3"/>
        <v>0</v>
      </c>
      <c r="O59" s="35">
        <f t="shared" si="4"/>
        <v>0</v>
      </c>
      <c r="P59" s="35">
        <f t="shared" si="5"/>
        <v>0</v>
      </c>
      <c r="Q59" s="35">
        <f t="shared" si="6"/>
        <v>0</v>
      </c>
      <c r="R59" s="47">
        <f t="shared" si="7"/>
        <v>0</v>
      </c>
      <c r="S59" s="47">
        <f t="shared" si="8"/>
        <v>0</v>
      </c>
      <c r="T59" s="9"/>
      <c r="W59" s="34">
        <f t="shared" si="21"/>
        <v>0</v>
      </c>
      <c r="X59" s="34">
        <f t="shared" si="21"/>
        <v>0</v>
      </c>
      <c r="Y59" s="34">
        <f>([8]R2!L533)/1000</f>
        <v>0</v>
      </c>
      <c r="Z59" s="34">
        <f>([8]R2!K533)/1000</f>
        <v>0</v>
      </c>
      <c r="AA59" s="34">
        <f>([8]R2!N533)/1000</f>
        <v>0</v>
      </c>
      <c r="AB59" s="34">
        <f>([8]R2!M533)/1000</f>
        <v>0</v>
      </c>
      <c r="AC59" s="34">
        <f>([8]R2!O533)/1000</f>
        <v>0</v>
      </c>
      <c r="AD59" s="34">
        <f t="shared" si="10"/>
        <v>0</v>
      </c>
      <c r="AE59" s="34">
        <f t="shared" si="11"/>
        <v>0</v>
      </c>
      <c r="AF59" s="31"/>
      <c r="AG59" s="31"/>
      <c r="AH59" s="35" t="e">
        <f>+INDEX([2]Precios!$B$9:$H$35,MATCH($J59,[2]Precios!$B$9:$B$35,0),7)</f>
        <v>#N/A</v>
      </c>
      <c r="AI59" s="35" t="e">
        <f>+INDEX([2]Precios!$B$9:$H$35,MATCH($J59,[2]Precios!$B$9:$B$35,0),6)</f>
        <v>#N/A</v>
      </c>
      <c r="AJ59" s="36">
        <f t="shared" si="12"/>
        <v>0</v>
      </c>
      <c r="AK59" s="36">
        <f t="shared" si="12"/>
        <v>0</v>
      </c>
      <c r="AL59" s="36" t="e">
        <f t="shared" si="18"/>
        <v>#N/A</v>
      </c>
      <c r="AM59" s="36" t="e">
        <f t="shared" si="18"/>
        <v>#N/A</v>
      </c>
      <c r="AN59" s="36"/>
      <c r="AO59" s="37" t="e">
        <f t="shared" si="2"/>
        <v>#N/A</v>
      </c>
      <c r="AP59" s="34">
        <f t="shared" si="13"/>
        <v>0</v>
      </c>
      <c r="AQ59" s="31"/>
      <c r="AR59" s="31"/>
      <c r="AS59" s="35" t="e">
        <f t="shared" si="19"/>
        <v>#N/A</v>
      </c>
      <c r="AT59" s="35" t="e">
        <f t="shared" si="19"/>
        <v>#N/A</v>
      </c>
      <c r="AU59" s="35">
        <f t="shared" si="19"/>
        <v>0</v>
      </c>
      <c r="AV59" s="35">
        <f t="shared" si="19"/>
        <v>0</v>
      </c>
      <c r="AW59" s="35" t="e">
        <f t="shared" si="20"/>
        <v>#N/A</v>
      </c>
      <c r="AX59" s="35" t="e">
        <f t="shared" si="20"/>
        <v>#N/A</v>
      </c>
      <c r="AY59" s="35" t="e">
        <f t="shared" si="16"/>
        <v>#N/A</v>
      </c>
      <c r="AZ59" s="35">
        <f t="shared" si="17"/>
        <v>0</v>
      </c>
      <c r="BA59" s="31"/>
      <c r="BB59" s="31"/>
      <c r="BC59" s="35"/>
      <c r="BD59" s="35"/>
      <c r="BE59" s="35"/>
      <c r="BF59" s="35"/>
      <c r="BG59" s="35"/>
      <c r="BH59" s="35"/>
      <c r="BI59" s="35"/>
      <c r="BJ59" s="35"/>
      <c r="BK59" s="35"/>
    </row>
    <row r="60" spans="2:63" hidden="1" x14ac:dyDescent="0.25">
      <c r="B60" s="24"/>
      <c r="C60" s="11" t="s">
        <v>40</v>
      </c>
      <c r="D60" s="11" t="s">
        <v>41</v>
      </c>
      <c r="E60" s="11" t="s">
        <v>48</v>
      </c>
      <c r="F60" s="1"/>
      <c r="G60" s="1" t="s">
        <v>64</v>
      </c>
      <c r="H60" s="9">
        <v>220</v>
      </c>
      <c r="I60" s="10" t="s">
        <v>76</v>
      </c>
      <c r="J60" s="10" t="s">
        <v>77</v>
      </c>
      <c r="K60" s="25">
        <v>42736</v>
      </c>
      <c r="L60" s="25">
        <v>50040</v>
      </c>
      <c r="M60" s="9" t="s">
        <v>64</v>
      </c>
      <c r="N60" s="35">
        <f t="shared" si="3"/>
        <v>0</v>
      </c>
      <c r="O60" s="35">
        <f t="shared" si="4"/>
        <v>0</v>
      </c>
      <c r="P60" s="35">
        <f t="shared" si="5"/>
        <v>0</v>
      </c>
      <c r="Q60" s="35">
        <f t="shared" si="6"/>
        <v>0</v>
      </c>
      <c r="R60" s="47">
        <f t="shared" si="7"/>
        <v>0</v>
      </c>
      <c r="S60" s="47">
        <f t="shared" si="8"/>
        <v>0</v>
      </c>
      <c r="T60" s="9"/>
      <c r="W60" s="34">
        <f t="shared" si="21"/>
        <v>0</v>
      </c>
      <c r="X60" s="34">
        <f t="shared" si="21"/>
        <v>0</v>
      </c>
      <c r="Y60" s="34">
        <f>([8]R2!L574)/1000</f>
        <v>0</v>
      </c>
      <c r="Z60" s="34">
        <f>([8]R2!K574)/1000</f>
        <v>0</v>
      </c>
      <c r="AA60" s="34">
        <f>([8]R2!N574)/1000</f>
        <v>0</v>
      </c>
      <c r="AB60" s="34">
        <f>([8]R2!M574)/1000</f>
        <v>0</v>
      </c>
      <c r="AC60" s="34">
        <f>([8]R2!O574)/1000</f>
        <v>0</v>
      </c>
      <c r="AD60" s="34">
        <f t="shared" si="10"/>
        <v>0</v>
      </c>
      <c r="AE60" s="34">
        <f t="shared" si="11"/>
        <v>0</v>
      </c>
      <c r="AF60" s="31"/>
      <c r="AG60" s="31"/>
      <c r="AH60" s="35" t="e">
        <f>+INDEX([2]Precios!$B$9:$H$35,MATCH($J60,[2]Precios!$B$9:$B$35,0),7)</f>
        <v>#N/A</v>
      </c>
      <c r="AI60" s="35" t="e">
        <f>+INDEX([2]Precios!$B$9:$H$35,MATCH($J60,[2]Precios!$B$9:$B$35,0),6)</f>
        <v>#N/A</v>
      </c>
      <c r="AJ60" s="36">
        <f t="shared" si="12"/>
        <v>0</v>
      </c>
      <c r="AK60" s="36">
        <f t="shared" si="12"/>
        <v>0</v>
      </c>
      <c r="AL60" s="36" t="e">
        <f t="shared" si="18"/>
        <v>#N/A</v>
      </c>
      <c r="AM60" s="36" t="e">
        <f t="shared" si="18"/>
        <v>#N/A</v>
      </c>
      <c r="AN60" s="36"/>
      <c r="AO60" s="37" t="e">
        <f t="shared" si="2"/>
        <v>#N/A</v>
      </c>
      <c r="AP60" s="34">
        <f t="shared" si="13"/>
        <v>0</v>
      </c>
      <c r="AQ60" s="31"/>
      <c r="AR60" s="31"/>
      <c r="AS60" s="35" t="e">
        <f t="shared" si="19"/>
        <v>#N/A</v>
      </c>
      <c r="AT60" s="35" t="e">
        <f t="shared" si="19"/>
        <v>#N/A</v>
      </c>
      <c r="AU60" s="35">
        <f t="shared" si="19"/>
        <v>0</v>
      </c>
      <c r="AV60" s="35">
        <f t="shared" si="19"/>
        <v>0</v>
      </c>
      <c r="AW60" s="35" t="e">
        <f t="shared" si="20"/>
        <v>#N/A</v>
      </c>
      <c r="AX60" s="35" t="e">
        <f t="shared" si="20"/>
        <v>#N/A</v>
      </c>
      <c r="AY60" s="35" t="e">
        <f t="shared" si="16"/>
        <v>#N/A</v>
      </c>
      <c r="AZ60" s="35">
        <f t="shared" si="17"/>
        <v>0</v>
      </c>
      <c r="BA60" s="31"/>
      <c r="BB60" s="31"/>
      <c r="BC60" s="35"/>
      <c r="BD60" s="35"/>
      <c r="BE60" s="35"/>
      <c r="BF60" s="35"/>
      <c r="BG60" s="35"/>
      <c r="BH60" s="35">
        <f>('[8]RESUMEN COMPRAS'!$J$265+'[8]RESUMEN COMPRAS'!$J$267+'[8]RESUMEN COMPRAS'!$J$271)/1000</f>
        <v>-100.77437146370207</v>
      </c>
      <c r="BI60" s="35"/>
      <c r="BJ60" s="35"/>
      <c r="BK60" s="35"/>
    </row>
    <row r="61" spans="2:63" hidden="1" x14ac:dyDescent="0.25">
      <c r="B61" s="24"/>
      <c r="C61" s="11" t="s">
        <v>40</v>
      </c>
      <c r="D61" s="11" t="s">
        <v>41</v>
      </c>
      <c r="E61" s="11" t="s">
        <v>48</v>
      </c>
      <c r="F61" s="1"/>
      <c r="G61" s="1" t="s">
        <v>60</v>
      </c>
      <c r="H61" s="9">
        <v>220</v>
      </c>
      <c r="I61" s="10" t="s">
        <v>76</v>
      </c>
      <c r="J61" s="10" t="s">
        <v>77</v>
      </c>
      <c r="K61" s="25">
        <v>42736</v>
      </c>
      <c r="L61" s="25">
        <v>50040</v>
      </c>
      <c r="M61" s="9" t="s">
        <v>60</v>
      </c>
      <c r="N61" s="35">
        <f t="shared" si="3"/>
        <v>0</v>
      </c>
      <c r="O61" s="35">
        <f t="shared" si="4"/>
        <v>969.32462716064242</v>
      </c>
      <c r="P61" s="35">
        <f t="shared" si="5"/>
        <v>0</v>
      </c>
      <c r="Q61" s="35">
        <f t="shared" si="6"/>
        <v>7.224893443692646</v>
      </c>
      <c r="R61" s="47">
        <f t="shared" si="7"/>
        <v>7003.2671435827442</v>
      </c>
      <c r="S61" s="47">
        <f t="shared" si="8"/>
        <v>969.32462716064242</v>
      </c>
      <c r="T61" s="9"/>
      <c r="W61" s="34">
        <f t="shared" si="21"/>
        <v>0</v>
      </c>
      <c r="X61" s="34">
        <f t="shared" si="21"/>
        <v>969.32462716064242</v>
      </c>
      <c r="Y61" s="34">
        <f>([8]R2!L575)/1000</f>
        <v>0</v>
      </c>
      <c r="Z61" s="34">
        <f>([8]R2!K575)/1000</f>
        <v>7.224893443692646</v>
      </c>
      <c r="AA61" s="34">
        <f>([8]R2!N575)/1000</f>
        <v>1330.6207572807216</v>
      </c>
      <c r="AB61" s="34">
        <f>([8]R2!M575)/1000</f>
        <v>7003.2671435827442</v>
      </c>
      <c r="AC61" s="34">
        <f>([8]R2!O575)/1000</f>
        <v>8333.8879008634667</v>
      </c>
      <c r="AD61" s="34">
        <f t="shared" si="10"/>
        <v>7003.2671435827442</v>
      </c>
      <c r="AE61" s="34">
        <f t="shared" si="11"/>
        <v>969.32462716064242</v>
      </c>
      <c r="AF61" s="31"/>
      <c r="AG61" s="31"/>
      <c r="AH61" s="35" t="e">
        <f>+INDEX([2]Precios!$B$9:$H$35,MATCH($J61,[2]Precios!$B$9:$B$35,0),7)</f>
        <v>#N/A</v>
      </c>
      <c r="AI61" s="35" t="e">
        <f>+INDEX([2]Precios!$B$9:$H$35,MATCH($J61,[2]Precios!$B$9:$B$35,0),6)</f>
        <v>#N/A</v>
      </c>
      <c r="AJ61" s="36">
        <f t="shared" si="12"/>
        <v>7.224893443692646</v>
      </c>
      <c r="AK61" s="36">
        <f t="shared" si="12"/>
        <v>7003.2671435827442</v>
      </c>
      <c r="AL61" s="36" t="e">
        <f t="shared" si="18"/>
        <v>#N/A</v>
      </c>
      <c r="AM61" s="36" t="e">
        <f t="shared" si="18"/>
        <v>#N/A</v>
      </c>
      <c r="AN61" s="36"/>
      <c r="AO61" s="37" t="e">
        <f t="shared" si="2"/>
        <v>#N/A</v>
      </c>
      <c r="AP61" s="34" t="e">
        <f t="shared" si="13"/>
        <v>#N/A</v>
      </c>
      <c r="AQ61" s="31"/>
      <c r="AR61" s="31"/>
      <c r="AS61" s="35" t="e">
        <f t="shared" si="19"/>
        <v>#N/A</v>
      </c>
      <c r="AT61" s="35" t="e">
        <f t="shared" si="19"/>
        <v>#N/A</v>
      </c>
      <c r="AU61" s="35">
        <f t="shared" si="19"/>
        <v>0</v>
      </c>
      <c r="AV61" s="35">
        <f t="shared" si="19"/>
        <v>0</v>
      </c>
      <c r="AW61" s="35" t="e">
        <f t="shared" si="20"/>
        <v>#N/A</v>
      </c>
      <c r="AX61" s="35" t="e">
        <f t="shared" si="20"/>
        <v>#N/A</v>
      </c>
      <c r="AY61" s="35" t="e">
        <f t="shared" si="16"/>
        <v>#N/A</v>
      </c>
      <c r="AZ61" s="35" t="e">
        <f t="shared" si="17"/>
        <v>#N/A</v>
      </c>
      <c r="BA61" s="31"/>
      <c r="BB61" s="31"/>
      <c r="BC61" s="35"/>
      <c r="BD61" s="35"/>
      <c r="BE61" s="35"/>
      <c r="BF61" s="35"/>
      <c r="BG61" s="35"/>
      <c r="BH61" s="35"/>
      <c r="BI61" s="35"/>
      <c r="BJ61" s="35"/>
      <c r="BK61" s="35"/>
    </row>
    <row r="62" spans="2:63" hidden="1" x14ac:dyDescent="0.25">
      <c r="B62" s="24"/>
      <c r="C62" s="11" t="s">
        <v>40</v>
      </c>
      <c r="D62" s="11" t="s">
        <v>41</v>
      </c>
      <c r="E62" s="11" t="s">
        <v>48</v>
      </c>
      <c r="F62" s="1"/>
      <c r="G62" s="1" t="s">
        <v>65</v>
      </c>
      <c r="H62" s="9">
        <v>220</v>
      </c>
      <c r="I62" s="10" t="s">
        <v>76</v>
      </c>
      <c r="J62" s="10" t="s">
        <v>77</v>
      </c>
      <c r="K62" s="25">
        <v>42736</v>
      </c>
      <c r="L62" s="25">
        <v>50040</v>
      </c>
      <c r="M62" s="9" t="s">
        <v>65</v>
      </c>
      <c r="N62" s="35">
        <f t="shared" si="3"/>
        <v>0</v>
      </c>
      <c r="O62" s="35">
        <f t="shared" si="4"/>
        <v>0</v>
      </c>
      <c r="P62" s="35">
        <f t="shared" si="5"/>
        <v>0</v>
      </c>
      <c r="Q62" s="35">
        <f t="shared" si="6"/>
        <v>0</v>
      </c>
      <c r="R62" s="47">
        <f t="shared" si="7"/>
        <v>0</v>
      </c>
      <c r="S62" s="47">
        <f t="shared" si="8"/>
        <v>0</v>
      </c>
      <c r="T62" s="9"/>
      <c r="W62" s="34">
        <f t="shared" si="21"/>
        <v>0</v>
      </c>
      <c r="X62" s="34">
        <f t="shared" si="21"/>
        <v>0</v>
      </c>
      <c r="Y62" s="34">
        <f>([8]R2!L576)/1000</f>
        <v>0</v>
      </c>
      <c r="Z62" s="34">
        <f>([8]R2!K576)/1000</f>
        <v>0</v>
      </c>
      <c r="AA62" s="34">
        <f>([8]R2!N576)/1000</f>
        <v>0</v>
      </c>
      <c r="AB62" s="34">
        <f>([8]R2!M576)/1000</f>
        <v>0</v>
      </c>
      <c r="AC62" s="34">
        <f>([8]R2!O576)/1000</f>
        <v>0</v>
      </c>
      <c r="AD62" s="34">
        <f t="shared" si="10"/>
        <v>0</v>
      </c>
      <c r="AE62" s="34">
        <f t="shared" si="11"/>
        <v>0</v>
      </c>
      <c r="AF62" s="31"/>
      <c r="AG62" s="31"/>
      <c r="AH62" s="35" t="e">
        <f>+INDEX([2]Precios!$B$9:$H$35,MATCH($J62,[2]Precios!$B$9:$B$35,0),7)</f>
        <v>#N/A</v>
      </c>
      <c r="AI62" s="35" t="e">
        <f>+INDEX([2]Precios!$B$9:$H$35,MATCH($J62,[2]Precios!$B$9:$B$35,0),6)</f>
        <v>#N/A</v>
      </c>
      <c r="AJ62" s="36">
        <f t="shared" si="12"/>
        <v>0</v>
      </c>
      <c r="AK62" s="36">
        <f t="shared" si="12"/>
        <v>0</v>
      </c>
      <c r="AL62" s="36" t="e">
        <f t="shared" si="18"/>
        <v>#N/A</v>
      </c>
      <c r="AM62" s="36" t="e">
        <f t="shared" si="18"/>
        <v>#N/A</v>
      </c>
      <c r="AN62" s="36"/>
      <c r="AO62" s="37" t="e">
        <f t="shared" si="2"/>
        <v>#N/A</v>
      </c>
      <c r="AP62" s="34">
        <f t="shared" si="13"/>
        <v>0</v>
      </c>
      <c r="AQ62" s="31"/>
      <c r="AR62" s="31"/>
      <c r="AS62" s="35" t="e">
        <f t="shared" si="19"/>
        <v>#N/A</v>
      </c>
      <c r="AT62" s="35" t="e">
        <f t="shared" si="19"/>
        <v>#N/A</v>
      </c>
      <c r="AU62" s="35">
        <f t="shared" si="19"/>
        <v>0</v>
      </c>
      <c r="AV62" s="35">
        <f t="shared" si="19"/>
        <v>0</v>
      </c>
      <c r="AW62" s="35" t="e">
        <f t="shared" si="20"/>
        <v>#N/A</v>
      </c>
      <c r="AX62" s="35" t="e">
        <f t="shared" si="20"/>
        <v>#N/A</v>
      </c>
      <c r="AY62" s="35" t="e">
        <f t="shared" si="16"/>
        <v>#N/A</v>
      </c>
      <c r="AZ62" s="35">
        <f t="shared" si="17"/>
        <v>0</v>
      </c>
      <c r="BA62" s="31"/>
      <c r="BB62" s="31"/>
      <c r="BC62" s="35"/>
      <c r="BD62" s="35"/>
      <c r="BE62" s="35"/>
      <c r="BF62" s="35"/>
      <c r="BG62" s="35"/>
      <c r="BH62" s="35"/>
      <c r="BI62" s="35"/>
      <c r="BJ62" s="35"/>
      <c r="BK62" s="35"/>
    </row>
    <row r="63" spans="2:63" hidden="1" x14ac:dyDescent="0.25">
      <c r="B63" s="24"/>
      <c r="C63" s="11" t="s">
        <v>40</v>
      </c>
      <c r="D63" s="11" t="s">
        <v>41</v>
      </c>
      <c r="E63" s="11" t="s">
        <v>48</v>
      </c>
      <c r="F63" s="1"/>
      <c r="G63" s="1" t="s">
        <v>64</v>
      </c>
      <c r="H63" s="9">
        <v>220</v>
      </c>
      <c r="I63" s="10" t="s">
        <v>76</v>
      </c>
      <c r="J63" s="10" t="s">
        <v>78</v>
      </c>
      <c r="K63" s="25">
        <v>42736</v>
      </c>
      <c r="L63" s="25">
        <v>50040</v>
      </c>
      <c r="M63" s="9" t="s">
        <v>64</v>
      </c>
      <c r="N63" s="35">
        <f t="shared" si="3"/>
        <v>0</v>
      </c>
      <c r="O63" s="35">
        <f t="shared" si="4"/>
        <v>0</v>
      </c>
      <c r="P63" s="35">
        <f t="shared" si="5"/>
        <v>0</v>
      </c>
      <c r="Q63" s="35">
        <f t="shared" si="6"/>
        <v>0</v>
      </c>
      <c r="R63" s="47">
        <f t="shared" si="7"/>
        <v>0</v>
      </c>
      <c r="S63" s="47">
        <f t="shared" si="8"/>
        <v>0</v>
      </c>
      <c r="T63" s="9"/>
      <c r="W63" s="34">
        <f t="shared" si="21"/>
        <v>0</v>
      </c>
      <c r="X63" s="34">
        <f t="shared" si="21"/>
        <v>0</v>
      </c>
      <c r="Y63" s="34">
        <f>([8]R2!L604)/1000</f>
        <v>0</v>
      </c>
      <c r="Z63" s="34">
        <f>([8]R2!K604)/1000</f>
        <v>0</v>
      </c>
      <c r="AA63" s="34">
        <f>([8]R2!N604)/1000</f>
        <v>0</v>
      </c>
      <c r="AB63" s="34">
        <f>([8]R2!M604)/1000</f>
        <v>0</v>
      </c>
      <c r="AC63" s="34">
        <f>([8]R2!O604)/1000</f>
        <v>0</v>
      </c>
      <c r="AD63" s="34">
        <f t="shared" si="10"/>
        <v>0</v>
      </c>
      <c r="AE63" s="34">
        <f t="shared" si="11"/>
        <v>0</v>
      </c>
      <c r="AF63" s="31"/>
      <c r="AG63" s="31"/>
      <c r="AH63" s="35" t="e">
        <f>+INDEX([2]Precios!$B$9:$H$35,MATCH($J63,[2]Precios!$B$9:$B$35,0),7)</f>
        <v>#N/A</v>
      </c>
      <c r="AI63" s="35" t="e">
        <f>+INDEX([2]Precios!$B$9:$H$35,MATCH($J63,[2]Precios!$B$9:$B$35,0),6)</f>
        <v>#N/A</v>
      </c>
      <c r="AJ63" s="36">
        <f t="shared" si="12"/>
        <v>0</v>
      </c>
      <c r="AK63" s="36">
        <f t="shared" si="12"/>
        <v>0</v>
      </c>
      <c r="AL63" s="36" t="e">
        <f t="shared" si="18"/>
        <v>#N/A</v>
      </c>
      <c r="AM63" s="36" t="e">
        <f t="shared" si="18"/>
        <v>#N/A</v>
      </c>
      <c r="AN63" s="36"/>
      <c r="AO63" s="37" t="e">
        <f t="shared" si="2"/>
        <v>#N/A</v>
      </c>
      <c r="AP63" s="34">
        <f t="shared" si="13"/>
        <v>0</v>
      </c>
      <c r="AQ63" s="31"/>
      <c r="AR63" s="31"/>
      <c r="AS63" s="35" t="e">
        <f t="shared" ref="AS63:AV103" si="25">+O63-AH63</f>
        <v>#N/A</v>
      </c>
      <c r="AT63" s="35" t="e">
        <f t="shared" si="25"/>
        <v>#N/A</v>
      </c>
      <c r="AU63" s="35">
        <f t="shared" si="25"/>
        <v>0</v>
      </c>
      <c r="AV63" s="35">
        <f t="shared" si="25"/>
        <v>0</v>
      </c>
      <c r="AW63" s="35" t="e">
        <f t="shared" ref="AW63:AX103" si="26">-O63*Q63+AH63*AJ63</f>
        <v>#N/A</v>
      </c>
      <c r="AX63" s="35" t="e">
        <f t="shared" si="26"/>
        <v>#N/A</v>
      </c>
      <c r="AY63" s="35" t="e">
        <f t="shared" si="16"/>
        <v>#N/A</v>
      </c>
      <c r="AZ63" s="35">
        <f t="shared" si="17"/>
        <v>0</v>
      </c>
      <c r="BA63" s="31"/>
      <c r="BB63" s="31"/>
      <c r="BC63" s="35"/>
      <c r="BD63" s="35"/>
      <c r="BE63" s="35"/>
      <c r="BF63" s="35"/>
      <c r="BG63" s="35"/>
      <c r="BH63" s="35"/>
      <c r="BI63" s="35"/>
      <c r="BJ63" s="35"/>
      <c r="BK63" s="35"/>
    </row>
    <row r="64" spans="2:63" hidden="1" x14ac:dyDescent="0.25">
      <c r="B64" s="24"/>
      <c r="C64" s="11" t="s">
        <v>40</v>
      </c>
      <c r="D64" s="11" t="s">
        <v>41</v>
      </c>
      <c r="E64" s="11" t="s">
        <v>48</v>
      </c>
      <c r="F64" s="1"/>
      <c r="G64" s="1" t="s">
        <v>60</v>
      </c>
      <c r="H64" s="9">
        <v>220</v>
      </c>
      <c r="I64" s="10" t="s">
        <v>76</v>
      </c>
      <c r="J64" s="10" t="s">
        <v>78</v>
      </c>
      <c r="K64" s="25">
        <v>42736</v>
      </c>
      <c r="L64" s="25">
        <v>50040</v>
      </c>
      <c r="M64" s="9" t="s">
        <v>60</v>
      </c>
      <c r="N64" s="35">
        <f t="shared" si="3"/>
        <v>0</v>
      </c>
      <c r="O64" s="35">
        <f t="shared" si="4"/>
        <v>966.64889130749111</v>
      </c>
      <c r="P64" s="35">
        <f t="shared" si="5"/>
        <v>0</v>
      </c>
      <c r="Q64" s="35">
        <f t="shared" si="6"/>
        <v>10.738637158933539</v>
      </c>
      <c r="R64" s="47">
        <f t="shared" si="7"/>
        <v>10380.491703836531</v>
      </c>
      <c r="S64" s="47">
        <f t="shared" si="8"/>
        <v>966.64889130749111</v>
      </c>
      <c r="T64" s="9"/>
      <c r="W64" s="34">
        <f t="shared" si="21"/>
        <v>0</v>
      </c>
      <c r="X64" s="34">
        <f t="shared" si="21"/>
        <v>966.64889130749111</v>
      </c>
      <c r="Y64" s="34">
        <f>([8]R2!L605)/1000</f>
        <v>0</v>
      </c>
      <c r="Z64" s="34">
        <f>([8]R2!K605)/1000</f>
        <v>10.738637158933539</v>
      </c>
      <c r="AA64" s="34">
        <f>([8]R2!N605)/1000</f>
        <v>1972.2934237289408</v>
      </c>
      <c r="AB64" s="34">
        <f>([8]R2!M605)/1000</f>
        <v>10380.491703836531</v>
      </c>
      <c r="AC64" s="34">
        <f>([8]R2!O605)/1000</f>
        <v>12352.785127565472</v>
      </c>
      <c r="AD64" s="34">
        <f t="shared" si="10"/>
        <v>10380.491703836531</v>
      </c>
      <c r="AE64" s="34">
        <f t="shared" si="11"/>
        <v>966.64889130749111</v>
      </c>
      <c r="AF64" s="31"/>
      <c r="AG64" s="31"/>
      <c r="AH64" s="35" t="e">
        <f>+INDEX([2]Precios!$B$9:$H$35,MATCH($J64,[2]Precios!$B$9:$B$35,0),7)</f>
        <v>#N/A</v>
      </c>
      <c r="AI64" s="35" t="e">
        <f>+INDEX([2]Precios!$B$9:$H$35,MATCH($J64,[2]Precios!$B$9:$B$35,0),6)</f>
        <v>#N/A</v>
      </c>
      <c r="AJ64" s="36">
        <f t="shared" si="12"/>
        <v>10.738637158933539</v>
      </c>
      <c r="AK64" s="36">
        <f t="shared" si="12"/>
        <v>10380.491703836531</v>
      </c>
      <c r="AL64" s="36" t="e">
        <f t="shared" si="18"/>
        <v>#N/A</v>
      </c>
      <c r="AM64" s="36" t="e">
        <f t="shared" si="18"/>
        <v>#N/A</v>
      </c>
      <c r="AN64" s="36"/>
      <c r="AO64" s="37" t="e">
        <f t="shared" si="2"/>
        <v>#N/A</v>
      </c>
      <c r="AP64" s="34" t="e">
        <f t="shared" si="13"/>
        <v>#N/A</v>
      </c>
      <c r="AQ64" s="31"/>
      <c r="AR64" s="31"/>
      <c r="AS64" s="35" t="e">
        <f t="shared" si="25"/>
        <v>#N/A</v>
      </c>
      <c r="AT64" s="35" t="e">
        <f t="shared" si="25"/>
        <v>#N/A</v>
      </c>
      <c r="AU64" s="35">
        <f t="shared" si="25"/>
        <v>0</v>
      </c>
      <c r="AV64" s="35">
        <f t="shared" si="25"/>
        <v>0</v>
      </c>
      <c r="AW64" s="35" t="e">
        <f t="shared" si="26"/>
        <v>#N/A</v>
      </c>
      <c r="AX64" s="35" t="e">
        <f t="shared" si="26"/>
        <v>#N/A</v>
      </c>
      <c r="AY64" s="35" t="e">
        <f t="shared" si="16"/>
        <v>#N/A</v>
      </c>
      <c r="AZ64" s="35" t="e">
        <f t="shared" si="17"/>
        <v>#N/A</v>
      </c>
      <c r="BA64" s="31"/>
      <c r="BB64" s="31"/>
      <c r="BC64" s="35"/>
      <c r="BD64" s="35"/>
      <c r="BE64" s="35"/>
      <c r="BF64" s="35"/>
      <c r="BG64" s="35"/>
      <c r="BH64" s="35"/>
      <c r="BI64" s="35"/>
      <c r="BJ64" s="35"/>
      <c r="BK64" s="35"/>
    </row>
    <row r="65" spans="2:63" hidden="1" x14ac:dyDescent="0.25">
      <c r="B65" s="24"/>
      <c r="C65" s="11" t="s">
        <v>40</v>
      </c>
      <c r="D65" s="11" t="s">
        <v>41</v>
      </c>
      <c r="E65" s="11" t="s">
        <v>48</v>
      </c>
      <c r="F65" s="1"/>
      <c r="G65" s="1" t="s">
        <v>65</v>
      </c>
      <c r="H65" s="9">
        <v>220</v>
      </c>
      <c r="I65" s="10" t="s">
        <v>76</v>
      </c>
      <c r="J65" s="10" t="s">
        <v>78</v>
      </c>
      <c r="K65" s="25">
        <v>42736</v>
      </c>
      <c r="L65" s="25">
        <v>50040</v>
      </c>
      <c r="M65" s="9" t="s">
        <v>65</v>
      </c>
      <c r="N65" s="35">
        <f t="shared" si="3"/>
        <v>0</v>
      </c>
      <c r="O65" s="35">
        <f t="shared" si="4"/>
        <v>0</v>
      </c>
      <c r="P65" s="35">
        <f t="shared" si="5"/>
        <v>0</v>
      </c>
      <c r="Q65" s="35">
        <f t="shared" si="6"/>
        <v>0</v>
      </c>
      <c r="R65" s="47">
        <f t="shared" si="7"/>
        <v>0</v>
      </c>
      <c r="S65" s="47">
        <f t="shared" si="8"/>
        <v>0</v>
      </c>
      <c r="T65" s="9"/>
      <c r="W65" s="34">
        <f t="shared" si="21"/>
        <v>0</v>
      </c>
      <c r="X65" s="34">
        <f t="shared" si="21"/>
        <v>0</v>
      </c>
      <c r="Y65" s="34">
        <f>([8]R2!L606)/1000</f>
        <v>0</v>
      </c>
      <c r="Z65" s="34">
        <f>([8]R2!K606)/1000</f>
        <v>0</v>
      </c>
      <c r="AA65" s="34">
        <f>([8]R2!N606)/1000</f>
        <v>0</v>
      </c>
      <c r="AB65" s="34">
        <f>([8]R2!M606)/1000</f>
        <v>0</v>
      </c>
      <c r="AC65" s="34">
        <f>([8]R2!O606)/1000</f>
        <v>0</v>
      </c>
      <c r="AD65" s="34">
        <f t="shared" si="10"/>
        <v>0</v>
      </c>
      <c r="AE65" s="34">
        <f t="shared" si="11"/>
        <v>0</v>
      </c>
      <c r="AF65" s="31"/>
      <c r="AG65" s="31"/>
      <c r="AH65" s="35" t="e">
        <f>+INDEX([2]Precios!$B$9:$H$35,MATCH($J65,[2]Precios!$B$9:$B$35,0),7)</f>
        <v>#N/A</v>
      </c>
      <c r="AI65" s="35" t="e">
        <f>+INDEX([2]Precios!$B$9:$H$35,MATCH($J65,[2]Precios!$B$9:$B$35,0),6)</f>
        <v>#N/A</v>
      </c>
      <c r="AJ65" s="36">
        <f t="shared" si="12"/>
        <v>0</v>
      </c>
      <c r="AK65" s="36">
        <f t="shared" si="12"/>
        <v>0</v>
      </c>
      <c r="AL65" s="36" t="e">
        <f t="shared" si="18"/>
        <v>#N/A</v>
      </c>
      <c r="AM65" s="36" t="e">
        <f t="shared" si="18"/>
        <v>#N/A</v>
      </c>
      <c r="AN65" s="36"/>
      <c r="AO65" s="37" t="e">
        <f t="shared" si="2"/>
        <v>#N/A</v>
      </c>
      <c r="AP65" s="34">
        <f t="shared" si="13"/>
        <v>0</v>
      </c>
      <c r="AQ65" s="31"/>
      <c r="AR65" s="31"/>
      <c r="AS65" s="35" t="e">
        <f t="shared" si="25"/>
        <v>#N/A</v>
      </c>
      <c r="AT65" s="35" t="e">
        <f t="shared" si="25"/>
        <v>#N/A</v>
      </c>
      <c r="AU65" s="35">
        <f t="shared" si="25"/>
        <v>0</v>
      </c>
      <c r="AV65" s="35">
        <f t="shared" si="25"/>
        <v>0</v>
      </c>
      <c r="AW65" s="35" t="e">
        <f t="shared" si="26"/>
        <v>#N/A</v>
      </c>
      <c r="AX65" s="35" t="e">
        <f t="shared" si="26"/>
        <v>#N/A</v>
      </c>
      <c r="AY65" s="35" t="e">
        <f t="shared" si="16"/>
        <v>#N/A</v>
      </c>
      <c r="AZ65" s="35">
        <f t="shared" si="17"/>
        <v>0</v>
      </c>
      <c r="BA65" s="31"/>
      <c r="BB65" s="31"/>
      <c r="BC65" s="35"/>
      <c r="BD65" s="35"/>
      <c r="BE65" s="35"/>
      <c r="BF65" s="35"/>
      <c r="BG65" s="35"/>
      <c r="BH65" s="35"/>
      <c r="BI65" s="35"/>
      <c r="BJ65" s="35"/>
      <c r="BK65" s="35"/>
    </row>
    <row r="66" spans="2:63" hidden="1" x14ac:dyDescent="0.25">
      <c r="B66" s="24"/>
      <c r="C66" s="11" t="s">
        <v>40</v>
      </c>
      <c r="D66" s="11" t="s">
        <v>41</v>
      </c>
      <c r="E66" s="11" t="s">
        <v>48</v>
      </c>
      <c r="F66" s="1"/>
      <c r="G66" s="1" t="s">
        <v>64</v>
      </c>
      <c r="H66" s="9">
        <v>220</v>
      </c>
      <c r="I66" s="10" t="s">
        <v>76</v>
      </c>
      <c r="J66" s="10" t="s">
        <v>79</v>
      </c>
      <c r="K66" s="25">
        <v>42736</v>
      </c>
      <c r="L66" s="25">
        <v>50040</v>
      </c>
      <c r="M66" s="9" t="s">
        <v>64</v>
      </c>
      <c r="N66" s="35">
        <f t="shared" si="3"/>
        <v>0</v>
      </c>
      <c r="O66" s="35">
        <f t="shared" si="4"/>
        <v>0</v>
      </c>
      <c r="P66" s="35">
        <f t="shared" si="5"/>
        <v>0</v>
      </c>
      <c r="Q66" s="35">
        <f t="shared" si="6"/>
        <v>0</v>
      </c>
      <c r="R66" s="47">
        <f t="shared" si="7"/>
        <v>0</v>
      </c>
      <c r="S66" s="47">
        <f t="shared" si="8"/>
        <v>0</v>
      </c>
      <c r="T66" s="9"/>
      <c r="W66" s="34">
        <f t="shared" si="21"/>
        <v>0</v>
      </c>
      <c r="X66" s="34">
        <f t="shared" si="21"/>
        <v>0</v>
      </c>
      <c r="Y66" s="34">
        <f>([8]R2!L637)/1000</f>
        <v>0</v>
      </c>
      <c r="Z66" s="34">
        <f>([8]R2!K637)/1000</f>
        <v>0</v>
      </c>
      <c r="AA66" s="34">
        <f>([8]R2!N637)/1000</f>
        <v>0</v>
      </c>
      <c r="AB66" s="34">
        <f>([8]R2!M637)/1000</f>
        <v>0</v>
      </c>
      <c r="AC66" s="34">
        <f>([8]R2!O637)/1000</f>
        <v>0</v>
      </c>
      <c r="AD66" s="34">
        <f t="shared" si="10"/>
        <v>0</v>
      </c>
      <c r="AE66" s="34">
        <f t="shared" si="11"/>
        <v>0</v>
      </c>
      <c r="AF66" s="31"/>
      <c r="AG66" s="31"/>
      <c r="AH66" s="35" t="e">
        <f>+INDEX([2]Precios!$B$9:$H$35,MATCH($J66,[2]Precios!$B$9:$B$35,0),7)</f>
        <v>#N/A</v>
      </c>
      <c r="AI66" s="35" t="e">
        <f>+INDEX([2]Precios!$B$9:$H$35,MATCH($J66,[2]Precios!$B$9:$B$35,0),6)</f>
        <v>#N/A</v>
      </c>
      <c r="AJ66" s="36">
        <f t="shared" si="12"/>
        <v>0</v>
      </c>
      <c r="AK66" s="36">
        <f t="shared" si="12"/>
        <v>0</v>
      </c>
      <c r="AL66" s="36" t="e">
        <f t="shared" si="18"/>
        <v>#N/A</v>
      </c>
      <c r="AM66" s="36" t="e">
        <f t="shared" si="18"/>
        <v>#N/A</v>
      </c>
      <c r="AN66" s="36"/>
      <c r="AO66" s="37" t="e">
        <f t="shared" si="2"/>
        <v>#N/A</v>
      </c>
      <c r="AP66" s="34">
        <f t="shared" si="13"/>
        <v>0</v>
      </c>
      <c r="AQ66" s="31"/>
      <c r="AR66" s="31"/>
      <c r="AS66" s="35" t="e">
        <f t="shared" si="25"/>
        <v>#N/A</v>
      </c>
      <c r="AT66" s="35" t="e">
        <f t="shared" si="25"/>
        <v>#N/A</v>
      </c>
      <c r="AU66" s="35">
        <f t="shared" si="25"/>
        <v>0</v>
      </c>
      <c r="AV66" s="35">
        <f t="shared" si="25"/>
        <v>0</v>
      </c>
      <c r="AW66" s="35" t="e">
        <f t="shared" si="26"/>
        <v>#N/A</v>
      </c>
      <c r="AX66" s="35" t="e">
        <f t="shared" si="26"/>
        <v>#N/A</v>
      </c>
      <c r="AY66" s="35" t="e">
        <f t="shared" si="16"/>
        <v>#N/A</v>
      </c>
      <c r="AZ66" s="35">
        <f t="shared" si="17"/>
        <v>0</v>
      </c>
      <c r="BA66" s="31"/>
      <c r="BB66" s="31"/>
      <c r="BC66" s="35"/>
      <c r="BD66" s="35"/>
      <c r="BE66" s="35"/>
      <c r="BF66" s="35"/>
      <c r="BG66" s="35"/>
      <c r="BH66" s="35"/>
      <c r="BI66" s="35"/>
      <c r="BJ66" s="35"/>
      <c r="BK66" s="35"/>
    </row>
    <row r="67" spans="2:63" hidden="1" x14ac:dyDescent="0.25">
      <c r="B67" s="24"/>
      <c r="C67" s="11" t="s">
        <v>40</v>
      </c>
      <c r="D67" s="11" t="s">
        <v>41</v>
      </c>
      <c r="E67" s="11" t="s">
        <v>48</v>
      </c>
      <c r="F67" s="1"/>
      <c r="G67" s="1" t="s">
        <v>60</v>
      </c>
      <c r="H67" s="9">
        <v>220</v>
      </c>
      <c r="I67" s="10" t="s">
        <v>76</v>
      </c>
      <c r="J67" s="10" t="s">
        <v>79</v>
      </c>
      <c r="K67" s="25">
        <v>42736</v>
      </c>
      <c r="L67" s="25">
        <v>50040</v>
      </c>
      <c r="M67" s="9" t="s">
        <v>60</v>
      </c>
      <c r="N67" s="35">
        <f t="shared" si="3"/>
        <v>0</v>
      </c>
      <c r="O67" s="35">
        <f t="shared" si="4"/>
        <v>957.67583924089467</v>
      </c>
      <c r="P67" s="35">
        <f t="shared" si="5"/>
        <v>0</v>
      </c>
      <c r="Q67" s="35">
        <f t="shared" si="6"/>
        <v>5.4680184771202445</v>
      </c>
      <c r="R67" s="47">
        <f t="shared" si="7"/>
        <v>5236.5891840608492</v>
      </c>
      <c r="S67" s="47">
        <f t="shared" si="8"/>
        <v>957.67583924089467</v>
      </c>
      <c r="T67" s="9"/>
      <c r="W67" s="34">
        <f t="shared" si="21"/>
        <v>0</v>
      </c>
      <c r="X67" s="34">
        <f t="shared" si="21"/>
        <v>957.67583924089467</v>
      </c>
      <c r="Y67" s="34">
        <f>([8]R2!L638)/1000</f>
        <v>0</v>
      </c>
      <c r="Z67" s="34">
        <f>([8]R2!K638)/1000</f>
        <v>5.4680184771202445</v>
      </c>
      <c r="AA67" s="34">
        <f>([8]R2!N638)/1000</f>
        <v>994.95194497156126</v>
      </c>
      <c r="AB67" s="34">
        <f>([8]R2!M638)/1000</f>
        <v>5236.5891840608492</v>
      </c>
      <c r="AC67" s="34">
        <f>([8]R2!O638)/1000</f>
        <v>6231.5411290324109</v>
      </c>
      <c r="AD67" s="34">
        <f t="shared" si="10"/>
        <v>5236.5891840608492</v>
      </c>
      <c r="AE67" s="34">
        <f t="shared" si="11"/>
        <v>957.67583924089467</v>
      </c>
      <c r="AF67" s="31"/>
      <c r="AG67" s="31"/>
      <c r="AH67" s="35" t="e">
        <f>+INDEX([2]Precios!$B$9:$H$35,MATCH($J67,[2]Precios!$B$9:$B$35,0),7)</f>
        <v>#N/A</v>
      </c>
      <c r="AI67" s="35" t="e">
        <f>+INDEX([2]Precios!$B$9:$H$35,MATCH($J67,[2]Precios!$B$9:$B$35,0),6)</f>
        <v>#N/A</v>
      </c>
      <c r="AJ67" s="36">
        <f t="shared" si="12"/>
        <v>5.4680184771202445</v>
      </c>
      <c r="AK67" s="36">
        <f t="shared" si="12"/>
        <v>5236.5891840608492</v>
      </c>
      <c r="AL67" s="36" t="e">
        <f t="shared" si="18"/>
        <v>#N/A</v>
      </c>
      <c r="AM67" s="36" t="e">
        <f t="shared" si="18"/>
        <v>#N/A</v>
      </c>
      <c r="AN67" s="36"/>
      <c r="AO67" s="37" t="e">
        <f t="shared" si="2"/>
        <v>#N/A</v>
      </c>
      <c r="AP67" s="34" t="e">
        <f t="shared" si="13"/>
        <v>#N/A</v>
      </c>
      <c r="AQ67" s="31"/>
      <c r="AR67" s="31"/>
      <c r="AS67" s="35" t="e">
        <f t="shared" si="25"/>
        <v>#N/A</v>
      </c>
      <c r="AT67" s="35" t="e">
        <f t="shared" si="25"/>
        <v>#N/A</v>
      </c>
      <c r="AU67" s="35">
        <f t="shared" si="25"/>
        <v>0</v>
      </c>
      <c r="AV67" s="35">
        <f t="shared" si="25"/>
        <v>0</v>
      </c>
      <c r="AW67" s="35" t="e">
        <f t="shared" si="26"/>
        <v>#N/A</v>
      </c>
      <c r="AX67" s="35" t="e">
        <f t="shared" si="26"/>
        <v>#N/A</v>
      </c>
      <c r="AY67" s="35" t="e">
        <f t="shared" si="16"/>
        <v>#N/A</v>
      </c>
      <c r="AZ67" s="35" t="e">
        <f t="shared" si="17"/>
        <v>#N/A</v>
      </c>
      <c r="BA67" s="31"/>
      <c r="BB67" s="31"/>
      <c r="BC67" s="35"/>
      <c r="BD67" s="35"/>
      <c r="BE67" s="35"/>
      <c r="BF67" s="35"/>
      <c r="BG67" s="35"/>
      <c r="BH67" s="35"/>
      <c r="BI67" s="35"/>
      <c r="BJ67" s="35"/>
      <c r="BK67" s="35"/>
    </row>
    <row r="68" spans="2:63" hidden="1" x14ac:dyDescent="0.25">
      <c r="B68" s="24"/>
      <c r="C68" s="11" t="s">
        <v>40</v>
      </c>
      <c r="D68" s="11" t="s">
        <v>41</v>
      </c>
      <c r="E68" s="11" t="s">
        <v>48</v>
      </c>
      <c r="F68" s="1"/>
      <c r="G68" s="1" t="s">
        <v>65</v>
      </c>
      <c r="H68" s="9">
        <v>220</v>
      </c>
      <c r="I68" s="10" t="s">
        <v>76</v>
      </c>
      <c r="J68" s="10" t="s">
        <v>79</v>
      </c>
      <c r="K68" s="25">
        <v>42736</v>
      </c>
      <c r="L68" s="25">
        <v>50040</v>
      </c>
      <c r="M68" s="9" t="s">
        <v>65</v>
      </c>
      <c r="N68" s="35">
        <f t="shared" si="3"/>
        <v>0</v>
      </c>
      <c r="O68" s="35">
        <f t="shared" si="4"/>
        <v>0</v>
      </c>
      <c r="P68" s="35">
        <f t="shared" si="5"/>
        <v>0</v>
      </c>
      <c r="Q68" s="35">
        <f t="shared" si="6"/>
        <v>0</v>
      </c>
      <c r="R68" s="47">
        <f t="shared" si="7"/>
        <v>0</v>
      </c>
      <c r="S68" s="47">
        <f t="shared" si="8"/>
        <v>0</v>
      </c>
      <c r="T68" s="9"/>
      <c r="W68" s="34">
        <f t="shared" si="21"/>
        <v>0</v>
      </c>
      <c r="X68" s="34">
        <f t="shared" si="21"/>
        <v>0</v>
      </c>
      <c r="Y68" s="34">
        <f>([8]R2!L639)/1000</f>
        <v>0</v>
      </c>
      <c r="Z68" s="34">
        <f>([8]R2!K639)/1000</f>
        <v>0</v>
      </c>
      <c r="AA68" s="34">
        <f>([8]R2!N639)/1000</f>
        <v>0</v>
      </c>
      <c r="AB68" s="34">
        <f>([8]R2!M639)/1000</f>
        <v>0</v>
      </c>
      <c r="AC68" s="34">
        <f>([8]R2!O639)/1000</f>
        <v>0</v>
      </c>
      <c r="AD68" s="34">
        <f t="shared" si="10"/>
        <v>0</v>
      </c>
      <c r="AE68" s="34">
        <f t="shared" si="11"/>
        <v>0</v>
      </c>
      <c r="AF68" s="31"/>
      <c r="AG68" s="31"/>
      <c r="AH68" s="35" t="e">
        <f>+INDEX([2]Precios!$B$9:$H$35,MATCH($J68,[2]Precios!$B$9:$B$35,0),7)</f>
        <v>#N/A</v>
      </c>
      <c r="AI68" s="35" t="e">
        <f>+INDEX([2]Precios!$B$9:$H$35,MATCH($J68,[2]Precios!$B$9:$B$35,0),6)</f>
        <v>#N/A</v>
      </c>
      <c r="AJ68" s="36">
        <f t="shared" si="12"/>
        <v>0</v>
      </c>
      <c r="AK68" s="36">
        <f t="shared" si="12"/>
        <v>0</v>
      </c>
      <c r="AL68" s="36" t="e">
        <f t="shared" si="18"/>
        <v>#N/A</v>
      </c>
      <c r="AM68" s="36" t="e">
        <f t="shared" si="18"/>
        <v>#N/A</v>
      </c>
      <c r="AN68" s="36"/>
      <c r="AO68" s="37" t="e">
        <f t="shared" si="2"/>
        <v>#N/A</v>
      </c>
      <c r="AP68" s="34">
        <f t="shared" si="13"/>
        <v>0</v>
      </c>
      <c r="AQ68" s="31"/>
      <c r="AR68" s="31"/>
      <c r="AS68" s="35" t="e">
        <f t="shared" si="25"/>
        <v>#N/A</v>
      </c>
      <c r="AT68" s="35" t="e">
        <f t="shared" si="25"/>
        <v>#N/A</v>
      </c>
      <c r="AU68" s="35">
        <f t="shared" si="25"/>
        <v>0</v>
      </c>
      <c r="AV68" s="35">
        <f t="shared" si="25"/>
        <v>0</v>
      </c>
      <c r="AW68" s="35" t="e">
        <f t="shared" si="26"/>
        <v>#N/A</v>
      </c>
      <c r="AX68" s="35" t="e">
        <f t="shared" si="26"/>
        <v>#N/A</v>
      </c>
      <c r="AY68" s="35" t="e">
        <f t="shared" si="16"/>
        <v>#N/A</v>
      </c>
      <c r="AZ68" s="35">
        <f t="shared" si="17"/>
        <v>0</v>
      </c>
      <c r="BA68" s="31"/>
      <c r="BB68" s="31"/>
      <c r="BC68" s="35"/>
      <c r="BD68" s="35"/>
      <c r="BE68" s="35"/>
      <c r="BF68" s="35"/>
      <c r="BG68" s="35"/>
      <c r="BH68" s="35"/>
      <c r="BI68" s="35"/>
      <c r="BJ68" s="35"/>
      <c r="BK68" s="35"/>
    </row>
    <row r="69" spans="2:63" hidden="1" x14ac:dyDescent="0.25">
      <c r="B69" s="24"/>
      <c r="C69" s="11" t="s">
        <v>40</v>
      </c>
      <c r="D69" s="11" t="s">
        <v>41</v>
      </c>
      <c r="E69" s="11" t="s">
        <v>49</v>
      </c>
      <c r="F69" s="1"/>
      <c r="G69" s="1" t="s">
        <v>60</v>
      </c>
      <c r="H69" s="9">
        <v>220</v>
      </c>
      <c r="I69" s="10" t="s">
        <v>76</v>
      </c>
      <c r="J69" s="10" t="s">
        <v>77</v>
      </c>
      <c r="K69" s="25">
        <v>42736</v>
      </c>
      <c r="L69" s="25">
        <v>50040</v>
      </c>
      <c r="M69" s="9" t="s">
        <v>60</v>
      </c>
      <c r="N69" s="35">
        <f t="shared" si="3"/>
        <v>0</v>
      </c>
      <c r="O69" s="35" t="e">
        <f t="shared" si="4"/>
        <v>#N/A</v>
      </c>
      <c r="P69" s="35">
        <f t="shared" si="5"/>
        <v>0</v>
      </c>
      <c r="Q69" s="35">
        <f t="shared" si="6"/>
        <v>514.87303590763361</v>
      </c>
      <c r="R69" s="47" t="e">
        <f t="shared" si="7"/>
        <v>#N/A</v>
      </c>
      <c r="S69" s="47" t="e">
        <f t="shared" si="8"/>
        <v>#N/A</v>
      </c>
      <c r="T69" s="9"/>
      <c r="W69" s="34">
        <f t="shared" si="21"/>
        <v>0</v>
      </c>
      <c r="X69" s="34" t="e">
        <f>+INDEX([2]Precios!$B$9:$H$28,MATCH($J69,[2]Precios!$B$9:$B$28,0),6)</f>
        <v>#N/A</v>
      </c>
      <c r="Y69" s="34">
        <v>0</v>
      </c>
      <c r="Z69" s="34">
        <f>([9]RESULTADOS!$F$26)/1000</f>
        <v>514.87303590763361</v>
      </c>
      <c r="AA69" s="34">
        <v>0</v>
      </c>
      <c r="AB69" s="34" t="e">
        <f>+X69*Z69</f>
        <v>#N/A</v>
      </c>
      <c r="AC69" s="34">
        <f>+[9]REACTIVOS!$C$28/1000</f>
        <v>434.91226433311522</v>
      </c>
      <c r="AD69" s="34" t="e">
        <f t="shared" si="10"/>
        <v>#N/A</v>
      </c>
      <c r="AE69" s="34" t="e">
        <f t="shared" si="11"/>
        <v>#N/A</v>
      </c>
      <c r="AF69" s="31"/>
      <c r="AG69" s="31"/>
      <c r="AH69" s="35" t="e">
        <f>+INDEX([2]Precios!$B$9:$H$35,MATCH($J69,[2]Precios!$B$9:$B$35,0),7)</f>
        <v>#N/A</v>
      </c>
      <c r="AI69" s="35" t="e">
        <f>+INDEX([2]Precios!$B$9:$H$35,MATCH($J69,[2]Precios!$B$9:$B$35,0),6)</f>
        <v>#N/A</v>
      </c>
      <c r="AJ69" s="36">
        <f t="shared" si="12"/>
        <v>514.87303590763361</v>
      </c>
      <c r="AK69" s="36" t="e">
        <f t="shared" si="12"/>
        <v>#N/A</v>
      </c>
      <c r="AL69" s="36" t="e">
        <f t="shared" si="18"/>
        <v>#N/A</v>
      </c>
      <c r="AM69" s="36" t="e">
        <f t="shared" si="18"/>
        <v>#N/A</v>
      </c>
      <c r="AN69" s="36"/>
      <c r="AO69" s="37" t="e">
        <f t="shared" si="2"/>
        <v>#N/A</v>
      </c>
      <c r="AP69" s="34" t="e">
        <f t="shared" si="13"/>
        <v>#N/A</v>
      </c>
      <c r="AQ69" s="31"/>
      <c r="AR69" s="31"/>
      <c r="AS69" s="35" t="e">
        <f t="shared" si="25"/>
        <v>#N/A</v>
      </c>
      <c r="AT69" s="35" t="e">
        <f t="shared" si="25"/>
        <v>#N/A</v>
      </c>
      <c r="AU69" s="35">
        <f t="shared" si="25"/>
        <v>0</v>
      </c>
      <c r="AV69" s="35" t="e">
        <f t="shared" si="25"/>
        <v>#N/A</v>
      </c>
      <c r="AW69" s="35" t="e">
        <f t="shared" si="26"/>
        <v>#N/A</v>
      </c>
      <c r="AX69" s="35" t="e">
        <f t="shared" si="26"/>
        <v>#N/A</v>
      </c>
      <c r="AY69" s="35" t="e">
        <f t="shared" si="16"/>
        <v>#N/A</v>
      </c>
      <c r="AZ69" s="35" t="e">
        <f t="shared" si="17"/>
        <v>#N/A</v>
      </c>
      <c r="BA69" s="31"/>
      <c r="BB69" s="31"/>
      <c r="BC69" s="35">
        <f t="shared" ref="BC69:BD74" si="27">W69</f>
        <v>0</v>
      </c>
      <c r="BD69" s="35" t="e">
        <f t="shared" si="27"/>
        <v>#N/A</v>
      </c>
      <c r="BE69" s="35"/>
      <c r="BF69" s="35"/>
      <c r="BG69" s="35"/>
      <c r="BH69" s="35"/>
      <c r="BI69" s="35"/>
      <c r="BJ69" s="35"/>
      <c r="BK69" s="35"/>
    </row>
    <row r="70" spans="2:63" hidden="1" x14ac:dyDescent="0.25">
      <c r="B70" s="24"/>
      <c r="C70" s="11" t="s">
        <v>40</v>
      </c>
      <c r="D70" s="11" t="s">
        <v>41</v>
      </c>
      <c r="E70" s="11" t="s">
        <v>49</v>
      </c>
      <c r="F70" s="1"/>
      <c r="G70" s="1" t="s">
        <v>65</v>
      </c>
      <c r="H70" s="9">
        <v>220</v>
      </c>
      <c r="I70" s="10" t="s">
        <v>76</v>
      </c>
      <c r="J70" s="10" t="s">
        <v>77</v>
      </c>
      <c r="K70" s="25">
        <v>42736</v>
      </c>
      <c r="L70" s="25">
        <v>50040</v>
      </c>
      <c r="M70" s="9" t="s">
        <v>65</v>
      </c>
      <c r="N70" s="35">
        <f t="shared" si="3"/>
        <v>0</v>
      </c>
      <c r="O70" s="35" t="e">
        <f t="shared" si="4"/>
        <v>#N/A</v>
      </c>
      <c r="P70" s="35">
        <f t="shared" si="5"/>
        <v>0</v>
      </c>
      <c r="Q70" s="35">
        <f t="shared" si="6"/>
        <v>33.725139461791471</v>
      </c>
      <c r="R70" s="47" t="e">
        <f t="shared" si="7"/>
        <v>#N/A</v>
      </c>
      <c r="S70" s="47" t="e">
        <f t="shared" si="8"/>
        <v>#N/A</v>
      </c>
      <c r="T70" s="9"/>
      <c r="W70" s="34">
        <f t="shared" si="21"/>
        <v>0</v>
      </c>
      <c r="X70" s="34" t="e">
        <f>+INDEX([2]Precios!$B$9:$H$28,MATCH($J70,[2]Precios!$B$9:$B$28,0),6)</f>
        <v>#N/A</v>
      </c>
      <c r="Y70" s="34">
        <v>0</v>
      </c>
      <c r="Z70" s="34">
        <f>([9]RESULTADOS!$C$26)/1000</f>
        <v>33.725139461791471</v>
      </c>
      <c r="AA70" s="34">
        <v>0</v>
      </c>
      <c r="AB70" s="34" t="e">
        <f>+X70*Z70</f>
        <v>#N/A</v>
      </c>
      <c r="AC70" s="34">
        <v>0</v>
      </c>
      <c r="AD70" s="34" t="e">
        <f t="shared" si="10"/>
        <v>#N/A</v>
      </c>
      <c r="AE70" s="34" t="e">
        <f t="shared" si="11"/>
        <v>#N/A</v>
      </c>
      <c r="AF70" s="31"/>
      <c r="AG70" s="31"/>
      <c r="AH70" s="35" t="e">
        <f>+INDEX([2]Precios!$B$9:$H$35,MATCH($J70,[2]Precios!$B$9:$B$35,0),7)</f>
        <v>#N/A</v>
      </c>
      <c r="AI70" s="35" t="e">
        <f>+INDEX([2]Precios!$B$9:$H$35,MATCH($J70,[2]Precios!$B$9:$B$35,0),6)</f>
        <v>#N/A</v>
      </c>
      <c r="AJ70" s="36">
        <f t="shared" si="12"/>
        <v>33.725139461791471</v>
      </c>
      <c r="AK70" s="36" t="e">
        <f t="shared" si="12"/>
        <v>#N/A</v>
      </c>
      <c r="AL70" s="36" t="e">
        <f t="shared" si="18"/>
        <v>#N/A</v>
      </c>
      <c r="AM70" s="36" t="e">
        <f t="shared" si="18"/>
        <v>#N/A</v>
      </c>
      <c r="AN70" s="36"/>
      <c r="AO70" s="37" t="e">
        <f t="shared" si="2"/>
        <v>#N/A</v>
      </c>
      <c r="AP70" s="34" t="e">
        <f t="shared" si="13"/>
        <v>#N/A</v>
      </c>
      <c r="AQ70" s="31"/>
      <c r="AR70" s="31"/>
      <c r="AS70" s="35" t="e">
        <f t="shared" si="25"/>
        <v>#N/A</v>
      </c>
      <c r="AT70" s="35" t="e">
        <f t="shared" si="25"/>
        <v>#N/A</v>
      </c>
      <c r="AU70" s="35">
        <f t="shared" si="25"/>
        <v>0</v>
      </c>
      <c r="AV70" s="35" t="e">
        <f t="shared" si="25"/>
        <v>#N/A</v>
      </c>
      <c r="AW70" s="35" t="e">
        <f t="shared" si="26"/>
        <v>#N/A</v>
      </c>
      <c r="AX70" s="35" t="e">
        <f t="shared" si="26"/>
        <v>#N/A</v>
      </c>
      <c r="AY70" s="35" t="e">
        <f t="shared" si="16"/>
        <v>#N/A</v>
      </c>
      <c r="AZ70" s="35" t="e">
        <f t="shared" si="17"/>
        <v>#N/A</v>
      </c>
      <c r="BA70" s="31"/>
      <c r="BB70" s="31"/>
      <c r="BC70" s="35">
        <f t="shared" si="27"/>
        <v>0</v>
      </c>
      <c r="BD70" s="35" t="e">
        <f t="shared" si="27"/>
        <v>#N/A</v>
      </c>
      <c r="BE70" s="35"/>
      <c r="BF70" s="35"/>
      <c r="BG70" s="35"/>
      <c r="BH70" s="35"/>
      <c r="BI70" s="35"/>
      <c r="BJ70" s="35"/>
      <c r="BK70" s="35"/>
    </row>
    <row r="71" spans="2:63" hidden="1" x14ac:dyDescent="0.25">
      <c r="B71" s="24"/>
      <c r="C71" s="11" t="s">
        <v>40</v>
      </c>
      <c r="D71" s="11" t="s">
        <v>41</v>
      </c>
      <c r="E71" s="11" t="s">
        <v>49</v>
      </c>
      <c r="F71" s="1"/>
      <c r="G71" s="1" t="s">
        <v>60</v>
      </c>
      <c r="H71" s="9">
        <v>220</v>
      </c>
      <c r="I71" s="10" t="s">
        <v>76</v>
      </c>
      <c r="J71" s="10" t="s">
        <v>78</v>
      </c>
      <c r="K71" s="25">
        <v>42736</v>
      </c>
      <c r="L71" s="25">
        <v>50040</v>
      </c>
      <c r="M71" s="9" t="s">
        <v>60</v>
      </c>
      <c r="N71" s="35">
        <f t="shared" si="3"/>
        <v>0</v>
      </c>
      <c r="O71" s="35" t="e">
        <f t="shared" si="4"/>
        <v>#N/A</v>
      </c>
      <c r="P71" s="35">
        <f t="shared" si="5"/>
        <v>0</v>
      </c>
      <c r="Q71" s="35">
        <f t="shared" si="6"/>
        <v>785.67634466084996</v>
      </c>
      <c r="R71" s="47" t="e">
        <f t="shared" si="7"/>
        <v>#N/A</v>
      </c>
      <c r="S71" s="47" t="e">
        <f t="shared" si="8"/>
        <v>#N/A</v>
      </c>
      <c r="T71" s="9"/>
      <c r="W71" s="34">
        <f t="shared" si="21"/>
        <v>0</v>
      </c>
      <c r="X71" s="34" t="e">
        <f>+INDEX([2]Precios!$B$9:$H$28,MATCH($J71,[2]Precios!$B$9:$B$28,0),6)</f>
        <v>#N/A</v>
      </c>
      <c r="Y71" s="34">
        <v>0</v>
      </c>
      <c r="Z71" s="34">
        <f>([9]RESULTADOS!$G$30)/1000</f>
        <v>785.67634466084996</v>
      </c>
      <c r="AA71" s="34">
        <v>0</v>
      </c>
      <c r="AB71" s="34" t="e">
        <f>+X71*Z71</f>
        <v>#N/A</v>
      </c>
      <c r="AC71" s="34">
        <f>+[9]REACTIVOS!$C$32/1000</f>
        <v>662.64292227485419</v>
      </c>
      <c r="AD71" s="34" t="e">
        <f t="shared" si="10"/>
        <v>#N/A</v>
      </c>
      <c r="AE71" s="34" t="e">
        <f t="shared" si="11"/>
        <v>#N/A</v>
      </c>
      <c r="AF71" s="31"/>
      <c r="AG71" s="31"/>
      <c r="AH71" s="35" t="e">
        <f>+INDEX([2]Precios!$B$9:$H$35,MATCH($J71,[2]Precios!$B$9:$B$35,0),7)</f>
        <v>#N/A</v>
      </c>
      <c r="AI71" s="35" t="e">
        <f>+INDEX([2]Precios!$B$9:$H$35,MATCH($J71,[2]Precios!$B$9:$B$35,0),6)</f>
        <v>#N/A</v>
      </c>
      <c r="AJ71" s="36">
        <f t="shared" si="12"/>
        <v>785.67634466084996</v>
      </c>
      <c r="AK71" s="36" t="e">
        <f t="shared" si="12"/>
        <v>#N/A</v>
      </c>
      <c r="AL71" s="36" t="e">
        <f t="shared" si="18"/>
        <v>#N/A</v>
      </c>
      <c r="AM71" s="36" t="e">
        <f t="shared" si="18"/>
        <v>#N/A</v>
      </c>
      <c r="AN71" s="36"/>
      <c r="AO71" s="37" t="e">
        <f t="shared" si="2"/>
        <v>#N/A</v>
      </c>
      <c r="AP71" s="34" t="e">
        <f t="shared" si="13"/>
        <v>#N/A</v>
      </c>
      <c r="AQ71" s="31"/>
      <c r="AR71" s="31"/>
      <c r="AS71" s="35" t="e">
        <f t="shared" si="25"/>
        <v>#N/A</v>
      </c>
      <c r="AT71" s="35" t="e">
        <f t="shared" si="25"/>
        <v>#N/A</v>
      </c>
      <c r="AU71" s="35">
        <f t="shared" si="25"/>
        <v>0</v>
      </c>
      <c r="AV71" s="35" t="e">
        <f t="shared" si="25"/>
        <v>#N/A</v>
      </c>
      <c r="AW71" s="35" t="e">
        <f t="shared" si="26"/>
        <v>#N/A</v>
      </c>
      <c r="AX71" s="35" t="e">
        <f t="shared" si="26"/>
        <v>#N/A</v>
      </c>
      <c r="AY71" s="35" t="e">
        <f t="shared" si="16"/>
        <v>#N/A</v>
      </c>
      <c r="AZ71" s="35" t="e">
        <f t="shared" si="17"/>
        <v>#N/A</v>
      </c>
      <c r="BA71" s="31"/>
      <c r="BB71" s="31"/>
      <c r="BC71" s="35">
        <f t="shared" si="27"/>
        <v>0</v>
      </c>
      <c r="BD71" s="35" t="e">
        <f t="shared" si="27"/>
        <v>#N/A</v>
      </c>
      <c r="BE71" s="35"/>
      <c r="BF71" s="35"/>
      <c r="BG71" s="35"/>
      <c r="BH71" s="35"/>
      <c r="BI71" s="35"/>
      <c r="BJ71" s="35"/>
      <c r="BK71" s="35"/>
    </row>
    <row r="72" spans="2:63" hidden="1" x14ac:dyDescent="0.25">
      <c r="B72" s="24"/>
      <c r="C72" s="11" t="s">
        <v>40</v>
      </c>
      <c r="D72" s="11" t="s">
        <v>41</v>
      </c>
      <c r="E72" s="11" t="s">
        <v>49</v>
      </c>
      <c r="F72" s="1"/>
      <c r="G72" s="1" t="s">
        <v>65</v>
      </c>
      <c r="H72" s="9">
        <v>220</v>
      </c>
      <c r="I72" s="10" t="s">
        <v>76</v>
      </c>
      <c r="J72" s="10" t="s">
        <v>78</v>
      </c>
      <c r="K72" s="25">
        <v>42736</v>
      </c>
      <c r="L72" s="25">
        <v>50040</v>
      </c>
      <c r="M72" s="9" t="s">
        <v>65</v>
      </c>
      <c r="N72" s="35">
        <f t="shared" si="3"/>
        <v>0</v>
      </c>
      <c r="O72" s="35" t="e">
        <f t="shared" si="4"/>
        <v>#N/A</v>
      </c>
      <c r="P72" s="35">
        <f t="shared" si="5"/>
        <v>0</v>
      </c>
      <c r="Q72" s="35">
        <f t="shared" si="6"/>
        <v>50.240898831446266</v>
      </c>
      <c r="R72" s="47" t="e">
        <f t="shared" si="7"/>
        <v>#N/A</v>
      </c>
      <c r="S72" s="47" t="e">
        <f t="shared" si="8"/>
        <v>#N/A</v>
      </c>
      <c r="T72" s="9"/>
      <c r="W72" s="34">
        <f t="shared" si="21"/>
        <v>0</v>
      </c>
      <c r="X72" s="34" t="e">
        <f>+INDEX([2]Precios!$B$9:$H$28,MATCH($J72,[2]Precios!$B$9:$B$28,0),6)</f>
        <v>#N/A</v>
      </c>
      <c r="Y72" s="34">
        <v>0</v>
      </c>
      <c r="Z72" s="34">
        <f>([9]RESULTADOS!$D$30)/1000</f>
        <v>50.240898831446266</v>
      </c>
      <c r="AA72" s="34">
        <v>0</v>
      </c>
      <c r="AB72" s="34" t="e">
        <f>+X72*Z72</f>
        <v>#N/A</v>
      </c>
      <c r="AC72" s="34">
        <v>0</v>
      </c>
      <c r="AD72" s="34" t="e">
        <f t="shared" si="10"/>
        <v>#N/A</v>
      </c>
      <c r="AE72" s="34" t="e">
        <f t="shared" si="11"/>
        <v>#N/A</v>
      </c>
      <c r="AF72" s="31"/>
      <c r="AG72" s="31"/>
      <c r="AH72" s="35" t="e">
        <f>+INDEX([2]Precios!$B$9:$H$35,MATCH($J72,[2]Precios!$B$9:$B$35,0),7)</f>
        <v>#N/A</v>
      </c>
      <c r="AI72" s="35" t="e">
        <f>+INDEX([2]Precios!$B$9:$H$35,MATCH($J72,[2]Precios!$B$9:$B$35,0),6)</f>
        <v>#N/A</v>
      </c>
      <c r="AJ72" s="36">
        <f t="shared" si="12"/>
        <v>50.240898831446266</v>
      </c>
      <c r="AK72" s="36" t="e">
        <f t="shared" si="12"/>
        <v>#N/A</v>
      </c>
      <c r="AL72" s="36" t="e">
        <f t="shared" si="18"/>
        <v>#N/A</v>
      </c>
      <c r="AM72" s="36" t="e">
        <f t="shared" si="18"/>
        <v>#N/A</v>
      </c>
      <c r="AN72" s="36"/>
      <c r="AO72" s="37" t="e">
        <f t="shared" si="2"/>
        <v>#N/A</v>
      </c>
      <c r="AP72" s="34" t="e">
        <f t="shared" si="13"/>
        <v>#N/A</v>
      </c>
      <c r="AQ72" s="31"/>
      <c r="AR72" s="31"/>
      <c r="AS72" s="35" t="e">
        <f t="shared" si="25"/>
        <v>#N/A</v>
      </c>
      <c r="AT72" s="35" t="e">
        <f t="shared" si="25"/>
        <v>#N/A</v>
      </c>
      <c r="AU72" s="35">
        <f t="shared" si="25"/>
        <v>0</v>
      </c>
      <c r="AV72" s="35" t="e">
        <f t="shared" si="25"/>
        <v>#N/A</v>
      </c>
      <c r="AW72" s="35" t="e">
        <f t="shared" si="26"/>
        <v>#N/A</v>
      </c>
      <c r="AX72" s="35" t="e">
        <f t="shared" si="26"/>
        <v>#N/A</v>
      </c>
      <c r="AY72" s="35" t="e">
        <f t="shared" si="16"/>
        <v>#N/A</v>
      </c>
      <c r="AZ72" s="35" t="e">
        <f t="shared" si="17"/>
        <v>#N/A</v>
      </c>
      <c r="BA72" s="31"/>
      <c r="BB72" s="31"/>
      <c r="BC72" s="35">
        <f t="shared" si="27"/>
        <v>0</v>
      </c>
      <c r="BD72" s="35" t="e">
        <f t="shared" si="27"/>
        <v>#N/A</v>
      </c>
      <c r="BE72" s="35"/>
      <c r="BF72" s="35"/>
      <c r="BG72" s="35"/>
      <c r="BH72" s="35"/>
      <c r="BI72" s="35"/>
      <c r="BJ72" s="35"/>
      <c r="BK72" s="35"/>
    </row>
    <row r="73" spans="2:63" hidden="1" x14ac:dyDescent="0.25">
      <c r="B73" s="24"/>
      <c r="C73" s="11" t="s">
        <v>40</v>
      </c>
      <c r="D73" s="11" t="s">
        <v>41</v>
      </c>
      <c r="E73" s="11" t="s">
        <v>49</v>
      </c>
      <c r="F73" s="1"/>
      <c r="G73" s="1" t="s">
        <v>60</v>
      </c>
      <c r="H73" s="9">
        <v>220</v>
      </c>
      <c r="I73" s="10" t="s">
        <v>76</v>
      </c>
      <c r="J73" s="10" t="s">
        <v>79</v>
      </c>
      <c r="K73" s="25">
        <v>42736</v>
      </c>
      <c r="L73" s="25">
        <v>50040</v>
      </c>
      <c r="M73" s="9" t="s">
        <v>60</v>
      </c>
      <c r="N73" s="35" t="e">
        <f t="shared" si="3"/>
        <v>#N/A</v>
      </c>
      <c r="O73" s="35" t="e">
        <f t="shared" si="4"/>
        <v>#N/A</v>
      </c>
      <c r="P73" s="35">
        <f t="shared" si="5"/>
        <v>2.2200000000000002</v>
      </c>
      <c r="Q73" s="35">
        <f t="shared" si="6"/>
        <v>413.79020127332871</v>
      </c>
      <c r="R73" s="47" t="e">
        <f t="shared" si="7"/>
        <v>#N/A</v>
      </c>
      <c r="S73" s="47" t="e">
        <f t="shared" si="8"/>
        <v>#N/A</v>
      </c>
      <c r="T73" s="9"/>
      <c r="W73" s="34" t="e">
        <f>+INDEX([2]Precios!$B$9:$H$28,MATCH($J73,[2]Precios!$B$9:$B$25,0),7)</f>
        <v>#N/A</v>
      </c>
      <c r="X73" s="34" t="e">
        <f>+INDEX([2]Precios!$B$9:$H$28,MATCH($J73,[2]Precios!$B$9:$B$28,0),6)</f>
        <v>#N/A</v>
      </c>
      <c r="Y73" s="34">
        <f>([9]RESULTADOS!$M$32)/1000</f>
        <v>2.2200000000000002</v>
      </c>
      <c r="Z73" s="34">
        <f>([9]RESULTADOS!$H$32)/1000</f>
        <v>413.79020127332871</v>
      </c>
      <c r="AA73" s="34" t="e">
        <f>+W73*Y73</f>
        <v>#N/A</v>
      </c>
      <c r="AB73" s="34" t="e">
        <f t="shared" ref="AB73:AB74" si="28">+X73*Z73</f>
        <v>#N/A</v>
      </c>
      <c r="AC73" s="34">
        <f>+[9]REACTIVOS!$C$34/1000</f>
        <v>349.58491343506125</v>
      </c>
      <c r="AD73" s="34" t="e">
        <f t="shared" si="10"/>
        <v>#N/A</v>
      </c>
      <c r="AE73" s="34" t="e">
        <f t="shared" si="11"/>
        <v>#N/A</v>
      </c>
      <c r="AF73" s="31"/>
      <c r="AG73" s="31"/>
      <c r="AH73" s="35" t="e">
        <f>+INDEX([2]Precios!$B$9:$H$35,MATCH($J73,[2]Precios!$B$9:$B$35,0),7)</f>
        <v>#N/A</v>
      </c>
      <c r="AI73" s="35" t="e">
        <f>+INDEX([2]Precios!$B$9:$H$35,MATCH($J73,[2]Precios!$B$9:$B$35,0),6)</f>
        <v>#N/A</v>
      </c>
      <c r="AJ73" s="36">
        <f t="shared" si="12"/>
        <v>413.79020127332871</v>
      </c>
      <c r="AK73" s="36" t="e">
        <f t="shared" si="12"/>
        <v>#N/A</v>
      </c>
      <c r="AL73" s="36" t="e">
        <f t="shared" si="18"/>
        <v>#N/A</v>
      </c>
      <c r="AM73" s="36" t="e">
        <f t="shared" si="18"/>
        <v>#N/A</v>
      </c>
      <c r="AN73" s="36"/>
      <c r="AO73" s="37" t="e">
        <f t="shared" ref="AO73:AO136" si="29">+AH73*AJ73+AI73*AK73</f>
        <v>#N/A</v>
      </c>
      <c r="AP73" s="34" t="e">
        <f t="shared" si="13"/>
        <v>#N/A</v>
      </c>
      <c r="AQ73" s="31"/>
      <c r="AR73" s="31"/>
      <c r="AS73" s="35" t="e">
        <f t="shared" si="25"/>
        <v>#N/A</v>
      </c>
      <c r="AT73" s="35" t="e">
        <f t="shared" si="25"/>
        <v>#N/A</v>
      </c>
      <c r="AU73" s="35">
        <f t="shared" si="25"/>
        <v>0</v>
      </c>
      <c r="AV73" s="35" t="e">
        <f t="shared" si="25"/>
        <v>#N/A</v>
      </c>
      <c r="AW73" s="35" t="e">
        <f t="shared" si="26"/>
        <v>#N/A</v>
      </c>
      <c r="AX73" s="35" t="e">
        <f t="shared" si="26"/>
        <v>#N/A</v>
      </c>
      <c r="AY73" s="35" t="e">
        <f t="shared" si="16"/>
        <v>#N/A</v>
      </c>
      <c r="AZ73" s="35" t="e">
        <f t="shared" si="17"/>
        <v>#N/A</v>
      </c>
      <c r="BA73" s="31"/>
      <c r="BB73" s="31"/>
      <c r="BC73" s="35" t="e">
        <f t="shared" si="27"/>
        <v>#N/A</v>
      </c>
      <c r="BD73" s="35" t="e">
        <f t="shared" si="27"/>
        <v>#N/A</v>
      </c>
      <c r="BE73" s="35"/>
      <c r="BF73" s="35"/>
      <c r="BG73" s="35"/>
      <c r="BH73" s="35"/>
      <c r="BI73" s="35"/>
      <c r="BJ73" s="35"/>
      <c r="BK73" s="35"/>
    </row>
    <row r="74" spans="2:63" hidden="1" x14ac:dyDescent="0.25">
      <c r="B74" s="24"/>
      <c r="C74" s="11" t="s">
        <v>40</v>
      </c>
      <c r="D74" s="11" t="s">
        <v>41</v>
      </c>
      <c r="E74" s="11" t="s">
        <v>49</v>
      </c>
      <c r="F74" s="1"/>
      <c r="G74" s="1" t="s">
        <v>65</v>
      </c>
      <c r="H74" s="9">
        <v>220</v>
      </c>
      <c r="I74" s="10" t="s">
        <v>76</v>
      </c>
      <c r="J74" s="10" t="s">
        <v>79</v>
      </c>
      <c r="K74" s="25">
        <v>42736</v>
      </c>
      <c r="L74" s="25">
        <v>50040</v>
      </c>
      <c r="M74" s="9" t="s">
        <v>65</v>
      </c>
      <c r="N74" s="35" t="e">
        <f t="shared" ref="N74:N137" si="30">+W74</f>
        <v>#N/A</v>
      </c>
      <c r="O74" s="35" t="e">
        <f t="shared" ref="O74:O137" si="31">+X74</f>
        <v>#N/A</v>
      </c>
      <c r="P74" s="35">
        <f t="shared" ref="P74:P137" si="32">+Y74</f>
        <v>0.14599999999999999</v>
      </c>
      <c r="Q74" s="35">
        <f t="shared" ref="Q74:Q137" si="33">+Z74</f>
        <v>27.172724144631786</v>
      </c>
      <c r="R74" s="47" t="e">
        <f t="shared" ref="R74:R137" si="34">+AD74</f>
        <v>#N/A</v>
      </c>
      <c r="S74" s="47" t="e">
        <f t="shared" ref="S74:S137" si="35">+AE74</f>
        <v>#N/A</v>
      </c>
      <c r="T74" s="9"/>
      <c r="W74" s="34" t="e">
        <f>+INDEX([2]Precios!$B$9:$H$28,MATCH($J74,[2]Precios!$B$9:$B$28,0),7)</f>
        <v>#N/A</v>
      </c>
      <c r="X74" s="34" t="e">
        <f>+INDEX([2]Precios!$B$9:$H$28,MATCH($J74,[2]Precios!$B$9:$B$28,0),6)</f>
        <v>#N/A</v>
      </c>
      <c r="Y74" s="34">
        <f>([9]RESULTADOS!$L$32)/1000</f>
        <v>0.14599999999999999</v>
      </c>
      <c r="Z74" s="34">
        <f>([9]RESULTADOS!$E$32)/1000</f>
        <v>27.172724144631786</v>
      </c>
      <c r="AA74" s="34" t="e">
        <f>+W74*Y74</f>
        <v>#N/A</v>
      </c>
      <c r="AB74" s="34" t="e">
        <f t="shared" si="28"/>
        <v>#N/A</v>
      </c>
      <c r="AC74" s="34">
        <v>0</v>
      </c>
      <c r="AD74" s="34" t="e">
        <f t="shared" ref="AD74:AD137" si="36">+W74*Y74+X74*Z74</f>
        <v>#N/A</v>
      </c>
      <c r="AE74" s="34" t="e">
        <f t="shared" ref="AE74:AE137" si="37">+IF(Z74=0,0,AD74/Z74)</f>
        <v>#N/A</v>
      </c>
      <c r="AF74" s="31"/>
      <c r="AG74" s="31"/>
      <c r="AH74" s="35" t="e">
        <f>+INDEX([2]Precios!$B$9:$H$35,MATCH($J74,[2]Precios!$B$9:$B$35,0),7)</f>
        <v>#N/A</v>
      </c>
      <c r="AI74" s="35" t="e">
        <f>+INDEX([2]Precios!$B$9:$H$35,MATCH($J74,[2]Precios!$B$9:$B$35,0),6)</f>
        <v>#N/A</v>
      </c>
      <c r="AJ74" s="36">
        <f t="shared" ref="AJ74:AK137" si="38">+Q74</f>
        <v>27.172724144631786</v>
      </c>
      <c r="AK74" s="36" t="e">
        <f t="shared" si="38"/>
        <v>#N/A</v>
      </c>
      <c r="AL74" s="36" t="e">
        <f t="shared" si="18"/>
        <v>#N/A</v>
      </c>
      <c r="AM74" s="36" t="e">
        <f t="shared" si="18"/>
        <v>#N/A</v>
      </c>
      <c r="AN74" s="36"/>
      <c r="AO74" s="37" t="e">
        <f t="shared" si="29"/>
        <v>#N/A</v>
      </c>
      <c r="AP74" s="34" t="e">
        <f t="shared" ref="AP74:AP137" si="39">+IF(AK74=0,0,AO74/AK74)</f>
        <v>#N/A</v>
      </c>
      <c r="AQ74" s="31"/>
      <c r="AR74" s="31"/>
      <c r="AS74" s="35" t="e">
        <f t="shared" si="25"/>
        <v>#N/A</v>
      </c>
      <c r="AT74" s="35" t="e">
        <f t="shared" si="25"/>
        <v>#N/A</v>
      </c>
      <c r="AU74" s="35">
        <f t="shared" si="25"/>
        <v>0</v>
      </c>
      <c r="AV74" s="35" t="e">
        <f t="shared" si="25"/>
        <v>#N/A</v>
      </c>
      <c r="AW74" s="35" t="e">
        <f t="shared" si="26"/>
        <v>#N/A</v>
      </c>
      <c r="AX74" s="35" t="e">
        <f t="shared" si="26"/>
        <v>#N/A</v>
      </c>
      <c r="AY74" s="35" t="e">
        <f t="shared" ref="AY74:AY137" si="40">-S74+AO74</f>
        <v>#N/A</v>
      </c>
      <c r="AZ74" s="35" t="e">
        <f t="shared" ref="AZ74:AZ137" si="41">+T74-AP74</f>
        <v>#N/A</v>
      </c>
      <c r="BA74" s="31"/>
      <c r="BB74" s="31"/>
      <c r="BC74" s="35" t="e">
        <f t="shared" si="27"/>
        <v>#N/A</v>
      </c>
      <c r="BD74" s="35" t="e">
        <f t="shared" si="27"/>
        <v>#N/A</v>
      </c>
      <c r="BE74" s="35"/>
      <c r="BF74" s="35"/>
      <c r="BG74" s="35"/>
      <c r="BH74" s="35"/>
      <c r="BI74" s="35"/>
      <c r="BJ74" s="35"/>
      <c r="BK74" s="35"/>
    </row>
    <row r="75" spans="2:63" hidden="1" x14ac:dyDescent="0.25">
      <c r="B75" s="24"/>
      <c r="C75" s="11" t="s">
        <v>40</v>
      </c>
      <c r="D75" s="11" t="s">
        <v>41</v>
      </c>
      <c r="E75" s="11" t="s">
        <v>50</v>
      </c>
      <c r="F75" s="1"/>
      <c r="G75" s="1" t="s">
        <v>66</v>
      </c>
      <c r="H75" s="9">
        <v>220</v>
      </c>
      <c r="I75" s="10" t="s">
        <v>76</v>
      </c>
      <c r="J75" s="10" t="s">
        <v>77</v>
      </c>
      <c r="K75" s="25">
        <v>42736</v>
      </c>
      <c r="L75" s="25">
        <v>50040</v>
      </c>
      <c r="M75" s="9" t="s">
        <v>66</v>
      </c>
      <c r="N75" s="35">
        <f t="shared" si="30"/>
        <v>0</v>
      </c>
      <c r="O75" s="35">
        <f t="shared" si="31"/>
        <v>9.5987878102251102E-3</v>
      </c>
      <c r="P75" s="35">
        <f t="shared" si="32"/>
        <v>0</v>
      </c>
      <c r="Q75" s="35">
        <f t="shared" si="33"/>
        <v>5.8340699999999996</v>
      </c>
      <c r="R75" s="47">
        <f t="shared" si="34"/>
        <v>5.6000000000000008E-2</v>
      </c>
      <c r="S75" s="47">
        <f t="shared" si="35"/>
        <v>9.5987878102251102E-3</v>
      </c>
      <c r="T75" s="9"/>
      <c r="W75" s="34">
        <f t="shared" si="21"/>
        <v>0</v>
      </c>
      <c r="X75" s="34">
        <f t="shared" si="21"/>
        <v>9.5987878102251102E-3</v>
      </c>
      <c r="Y75" s="34">
        <f>([10]Compras!J20)/1000</f>
        <v>0</v>
      </c>
      <c r="Z75" s="34">
        <f>([10]Compras!G20)/1000</f>
        <v>5.8340699999999996</v>
      </c>
      <c r="AA75" s="34">
        <f>([10]Compras!L20)/1000</f>
        <v>5950.8771459999998</v>
      </c>
      <c r="AB75" s="34">
        <f>([10]Compras!I20)/1000</f>
        <v>5.6000000000000001E-2</v>
      </c>
      <c r="AC75" s="34">
        <f>([10]Compras!O20)/1000</f>
        <v>0</v>
      </c>
      <c r="AD75" s="34">
        <f t="shared" si="36"/>
        <v>5.6000000000000008E-2</v>
      </c>
      <c r="AE75" s="34">
        <f t="shared" si="37"/>
        <v>9.5987878102251102E-3</v>
      </c>
      <c r="AF75" s="31"/>
      <c r="AG75" s="31"/>
      <c r="AH75" s="35" t="e">
        <f>+INDEX([2]Precios!$B$9:$H$35,MATCH($J75,[2]Precios!$B$9:$B$35,0),7)</f>
        <v>#N/A</v>
      </c>
      <c r="AI75" s="35" t="e">
        <f>+INDEX([2]Precios!$B$9:$H$35,MATCH($J75,[2]Precios!$B$9:$B$35,0),6)</f>
        <v>#N/A</v>
      </c>
      <c r="AJ75" s="36">
        <f t="shared" si="38"/>
        <v>5.8340699999999996</v>
      </c>
      <c r="AK75" s="36">
        <f t="shared" si="38"/>
        <v>5.6000000000000008E-2</v>
      </c>
      <c r="AL75" s="36" t="e">
        <f t="shared" si="18"/>
        <v>#N/A</v>
      </c>
      <c r="AM75" s="36" t="e">
        <f t="shared" si="18"/>
        <v>#N/A</v>
      </c>
      <c r="AN75" s="36"/>
      <c r="AO75" s="37" t="e">
        <f t="shared" si="29"/>
        <v>#N/A</v>
      </c>
      <c r="AP75" s="34" t="e">
        <f t="shared" si="39"/>
        <v>#N/A</v>
      </c>
      <c r="AQ75" s="31"/>
      <c r="AR75" s="31"/>
      <c r="AS75" s="35" t="e">
        <f t="shared" si="25"/>
        <v>#N/A</v>
      </c>
      <c r="AT75" s="35" t="e">
        <f t="shared" si="25"/>
        <v>#N/A</v>
      </c>
      <c r="AU75" s="35">
        <f t="shared" si="25"/>
        <v>0</v>
      </c>
      <c r="AV75" s="35">
        <f t="shared" si="25"/>
        <v>0</v>
      </c>
      <c r="AW75" s="35" t="e">
        <f t="shared" si="26"/>
        <v>#N/A</v>
      </c>
      <c r="AX75" s="35" t="e">
        <f t="shared" si="26"/>
        <v>#N/A</v>
      </c>
      <c r="AY75" s="35" t="e">
        <f t="shared" si="40"/>
        <v>#N/A</v>
      </c>
      <c r="AZ75" s="35" t="e">
        <f t="shared" si="41"/>
        <v>#N/A</v>
      </c>
      <c r="BA75" s="31"/>
      <c r="BB75" s="31"/>
      <c r="BC75" s="35"/>
      <c r="BD75" s="35"/>
      <c r="BE75" s="35"/>
      <c r="BF75" s="35"/>
      <c r="BG75" s="35"/>
      <c r="BH75" s="35"/>
      <c r="BI75" s="35"/>
      <c r="BJ75" s="35"/>
      <c r="BK75" s="35"/>
    </row>
    <row r="76" spans="2:63" hidden="1" x14ac:dyDescent="0.25">
      <c r="B76" s="24"/>
      <c r="C76" s="11" t="s">
        <v>40</v>
      </c>
      <c r="D76" s="11" t="s">
        <v>41</v>
      </c>
      <c r="E76" s="11" t="s">
        <v>50</v>
      </c>
      <c r="F76" s="1"/>
      <c r="G76" s="1" t="s">
        <v>67</v>
      </c>
      <c r="H76" s="9">
        <v>220</v>
      </c>
      <c r="I76" s="10" t="s">
        <v>76</v>
      </c>
      <c r="J76" s="10" t="s">
        <v>77</v>
      </c>
      <c r="K76" s="25">
        <v>42736</v>
      </c>
      <c r="L76" s="25">
        <v>50040</v>
      </c>
      <c r="M76" s="9" t="s">
        <v>67</v>
      </c>
      <c r="N76" s="35">
        <f t="shared" si="30"/>
        <v>0</v>
      </c>
      <c r="O76" s="35">
        <f t="shared" si="31"/>
        <v>1.570582483445554E-2</v>
      </c>
      <c r="P76" s="35">
        <f t="shared" si="32"/>
        <v>0</v>
      </c>
      <c r="Q76" s="35">
        <f t="shared" si="33"/>
        <v>5.9213699999999996</v>
      </c>
      <c r="R76" s="47">
        <f t="shared" si="34"/>
        <v>9.2999999999999985E-2</v>
      </c>
      <c r="S76" s="47">
        <f t="shared" si="35"/>
        <v>1.570582483445554E-2</v>
      </c>
      <c r="T76" s="9"/>
      <c r="W76" s="34">
        <f t="shared" si="21"/>
        <v>0</v>
      </c>
      <c r="X76" s="34">
        <f t="shared" si="21"/>
        <v>1.570582483445554E-2</v>
      </c>
      <c r="Y76" s="34">
        <f>([10]Compras!J21)/1000</f>
        <v>0</v>
      </c>
      <c r="Z76" s="34">
        <f>([10]Compras!G21)/1000</f>
        <v>5.9213699999999996</v>
      </c>
      <c r="AA76" s="34">
        <f>([10]Compras!L21)/1000</f>
        <v>1052.0478120000002</v>
      </c>
      <c r="AB76" s="34">
        <f>([10]Compras!I21)/1000</f>
        <v>9.2999999999999999E-2</v>
      </c>
      <c r="AC76" s="34">
        <f>([10]Compras!O21)/1000</f>
        <v>0</v>
      </c>
      <c r="AD76" s="34">
        <f t="shared" si="36"/>
        <v>9.2999999999999985E-2</v>
      </c>
      <c r="AE76" s="34">
        <f t="shared" si="37"/>
        <v>1.570582483445554E-2</v>
      </c>
      <c r="AF76" s="31"/>
      <c r="AG76" s="31"/>
      <c r="AH76" s="35" t="e">
        <f>+INDEX([2]Precios!$B$9:$H$35,MATCH($J76,[2]Precios!$B$9:$B$35,0),7)</f>
        <v>#N/A</v>
      </c>
      <c r="AI76" s="35" t="e">
        <f>+INDEX([2]Precios!$B$9:$H$35,MATCH($J76,[2]Precios!$B$9:$B$35,0),6)</f>
        <v>#N/A</v>
      </c>
      <c r="AJ76" s="36">
        <f t="shared" si="38"/>
        <v>5.9213699999999996</v>
      </c>
      <c r="AK76" s="36">
        <f t="shared" si="38"/>
        <v>9.2999999999999985E-2</v>
      </c>
      <c r="AL76" s="36" t="e">
        <f t="shared" si="18"/>
        <v>#N/A</v>
      </c>
      <c r="AM76" s="36" t="e">
        <f t="shared" si="18"/>
        <v>#N/A</v>
      </c>
      <c r="AN76" s="36"/>
      <c r="AO76" s="37" t="e">
        <f t="shared" si="29"/>
        <v>#N/A</v>
      </c>
      <c r="AP76" s="34" t="e">
        <f t="shared" si="39"/>
        <v>#N/A</v>
      </c>
      <c r="AQ76" s="31"/>
      <c r="AR76" s="31"/>
      <c r="AS76" s="35" t="e">
        <f t="shared" si="25"/>
        <v>#N/A</v>
      </c>
      <c r="AT76" s="35" t="e">
        <f t="shared" si="25"/>
        <v>#N/A</v>
      </c>
      <c r="AU76" s="35">
        <f t="shared" si="25"/>
        <v>0</v>
      </c>
      <c r="AV76" s="35">
        <f t="shared" si="25"/>
        <v>0</v>
      </c>
      <c r="AW76" s="35" t="e">
        <f t="shared" si="26"/>
        <v>#N/A</v>
      </c>
      <c r="AX76" s="35" t="e">
        <f t="shared" si="26"/>
        <v>#N/A</v>
      </c>
      <c r="AY76" s="35" t="e">
        <f t="shared" si="40"/>
        <v>#N/A</v>
      </c>
      <c r="AZ76" s="35" t="e">
        <f t="shared" si="41"/>
        <v>#N/A</v>
      </c>
      <c r="BA76" s="31"/>
      <c r="BB76" s="31"/>
      <c r="BC76" s="35"/>
      <c r="BD76" s="35"/>
      <c r="BE76" s="35"/>
      <c r="BF76" s="35"/>
      <c r="BG76" s="35"/>
      <c r="BH76" s="35"/>
      <c r="BI76" s="35"/>
      <c r="BJ76" s="35"/>
      <c r="BK76" s="35"/>
    </row>
    <row r="77" spans="2:63" hidden="1" x14ac:dyDescent="0.25">
      <c r="B77" s="24"/>
      <c r="C77" s="11" t="s">
        <v>40</v>
      </c>
      <c r="D77" s="11" t="s">
        <v>41</v>
      </c>
      <c r="E77" s="11" t="s">
        <v>50</v>
      </c>
      <c r="F77" s="1"/>
      <c r="G77" s="1" t="s">
        <v>68</v>
      </c>
      <c r="H77" s="9">
        <v>220</v>
      </c>
      <c r="I77" s="10" t="s">
        <v>76</v>
      </c>
      <c r="J77" s="10" t="s">
        <v>77</v>
      </c>
      <c r="K77" s="25">
        <v>42736</v>
      </c>
      <c r="L77" s="25">
        <v>50040</v>
      </c>
      <c r="M77" s="9" t="s">
        <v>68</v>
      </c>
      <c r="N77" s="35">
        <f t="shared" si="30"/>
        <v>0</v>
      </c>
      <c r="O77" s="35">
        <f t="shared" si="31"/>
        <v>0</v>
      </c>
      <c r="P77" s="35">
        <f t="shared" si="32"/>
        <v>0</v>
      </c>
      <c r="Q77" s="35">
        <f t="shared" si="33"/>
        <v>0</v>
      </c>
      <c r="R77" s="47">
        <f t="shared" si="34"/>
        <v>0</v>
      </c>
      <c r="S77" s="47">
        <f t="shared" si="35"/>
        <v>0</v>
      </c>
      <c r="T77" s="9"/>
      <c r="W77" s="34">
        <f t="shared" si="21"/>
        <v>0</v>
      </c>
      <c r="X77" s="34">
        <f t="shared" si="21"/>
        <v>0</v>
      </c>
      <c r="Y77" s="34">
        <f>([10]Compras!J22)/1000</f>
        <v>0</v>
      </c>
      <c r="Z77" s="34">
        <f>([10]Compras!G22)/1000</f>
        <v>0</v>
      </c>
      <c r="AA77" s="34">
        <f>([10]Compras!L22)/1000</f>
        <v>8059.3450239999993</v>
      </c>
      <c r="AB77" s="34">
        <f>([10]Compras!I22)/1000</f>
        <v>0.16500000000000001</v>
      </c>
      <c r="AC77" s="34">
        <f>([10]Compras!O22)/1000</f>
        <v>0</v>
      </c>
      <c r="AD77" s="34">
        <f t="shared" si="36"/>
        <v>0</v>
      </c>
      <c r="AE77" s="34">
        <f t="shared" si="37"/>
        <v>0</v>
      </c>
      <c r="AF77" s="31"/>
      <c r="AG77" s="31"/>
      <c r="AH77" s="35" t="e">
        <f>+INDEX([2]Precios!$B$9:$H$35,MATCH($J77,[2]Precios!$B$9:$B$35,0),7)</f>
        <v>#N/A</v>
      </c>
      <c r="AI77" s="35" t="e">
        <f>+INDEX([2]Precios!$B$9:$H$35,MATCH($J77,[2]Precios!$B$9:$B$35,0),6)</f>
        <v>#N/A</v>
      </c>
      <c r="AJ77" s="36">
        <f t="shared" si="38"/>
        <v>0</v>
      </c>
      <c r="AK77" s="36">
        <f t="shared" si="38"/>
        <v>0</v>
      </c>
      <c r="AL77" s="36" t="e">
        <f t="shared" si="18"/>
        <v>#N/A</v>
      </c>
      <c r="AM77" s="36" t="e">
        <f t="shared" si="18"/>
        <v>#N/A</v>
      </c>
      <c r="AN77" s="36"/>
      <c r="AO77" s="37" t="e">
        <f t="shared" si="29"/>
        <v>#N/A</v>
      </c>
      <c r="AP77" s="34">
        <f t="shared" si="39"/>
        <v>0</v>
      </c>
      <c r="AQ77" s="31"/>
      <c r="AR77" s="31"/>
      <c r="AS77" s="35" t="e">
        <f t="shared" si="25"/>
        <v>#N/A</v>
      </c>
      <c r="AT77" s="35" t="e">
        <f t="shared" si="25"/>
        <v>#N/A</v>
      </c>
      <c r="AU77" s="35">
        <f t="shared" si="25"/>
        <v>0</v>
      </c>
      <c r="AV77" s="35">
        <f t="shared" si="25"/>
        <v>0</v>
      </c>
      <c r="AW77" s="35" t="e">
        <f t="shared" si="26"/>
        <v>#N/A</v>
      </c>
      <c r="AX77" s="35" t="e">
        <f t="shared" si="26"/>
        <v>#N/A</v>
      </c>
      <c r="AY77" s="35" t="e">
        <f t="shared" si="40"/>
        <v>#N/A</v>
      </c>
      <c r="AZ77" s="35">
        <f t="shared" si="41"/>
        <v>0</v>
      </c>
      <c r="BA77" s="31"/>
      <c r="BB77" s="31"/>
      <c r="BC77" s="35"/>
      <c r="BD77" s="35"/>
      <c r="BE77" s="35"/>
      <c r="BF77" s="35"/>
      <c r="BG77" s="35"/>
      <c r="BH77" s="35"/>
      <c r="BI77" s="35"/>
      <c r="BJ77" s="35"/>
      <c r="BK77" s="35"/>
    </row>
    <row r="78" spans="2:63" hidden="1" x14ac:dyDescent="0.25">
      <c r="B78" s="24"/>
      <c r="C78" s="11" t="s">
        <v>40</v>
      </c>
      <c r="D78" s="11" t="s">
        <v>41</v>
      </c>
      <c r="E78" s="11" t="s">
        <v>50</v>
      </c>
      <c r="F78" s="1"/>
      <c r="G78" s="1" t="s">
        <v>66</v>
      </c>
      <c r="H78" s="9">
        <v>220</v>
      </c>
      <c r="I78" s="10" t="s">
        <v>76</v>
      </c>
      <c r="J78" s="10" t="s">
        <v>78</v>
      </c>
      <c r="K78" s="25">
        <v>42736</v>
      </c>
      <c r="L78" s="25">
        <v>50040</v>
      </c>
      <c r="M78" s="9" t="s">
        <v>66</v>
      </c>
      <c r="N78" s="35">
        <f t="shared" si="30"/>
        <v>0</v>
      </c>
      <c r="O78" s="35">
        <f t="shared" si="31"/>
        <v>1.251270553832916E-2</v>
      </c>
      <c r="P78" s="35">
        <f t="shared" si="32"/>
        <v>0</v>
      </c>
      <c r="Q78" s="35">
        <f t="shared" si="33"/>
        <v>5.8340699999999996</v>
      </c>
      <c r="R78" s="47">
        <f t="shared" si="34"/>
        <v>7.2999999999999995E-2</v>
      </c>
      <c r="S78" s="47">
        <f t="shared" si="35"/>
        <v>1.251270553832916E-2</v>
      </c>
      <c r="T78" s="9"/>
      <c r="W78" s="34">
        <f t="shared" si="21"/>
        <v>0</v>
      </c>
      <c r="X78" s="34">
        <f t="shared" si="21"/>
        <v>1.251270553832916E-2</v>
      </c>
      <c r="Y78" s="34">
        <f>([10]Compras!J28)/1000</f>
        <v>0</v>
      </c>
      <c r="Z78" s="34">
        <f>([10]Compras!G28)/1000</f>
        <v>5.8340699999999996</v>
      </c>
      <c r="AA78" s="34">
        <f>([10]Compras!L28)/1000</f>
        <v>7339.8944679999995</v>
      </c>
      <c r="AB78" s="34">
        <f>([10]Compras!I28)/1000</f>
        <v>7.2999999999999995E-2</v>
      </c>
      <c r="AC78" s="34">
        <f>([10]Compras!O28)/1000</f>
        <v>0</v>
      </c>
      <c r="AD78" s="34">
        <f t="shared" si="36"/>
        <v>7.2999999999999995E-2</v>
      </c>
      <c r="AE78" s="34">
        <f t="shared" si="37"/>
        <v>1.251270553832916E-2</v>
      </c>
      <c r="AF78" s="31"/>
      <c r="AG78" s="31"/>
      <c r="AH78" s="35" t="e">
        <f>+INDEX([2]Precios!$B$9:$H$35,MATCH($J78,[2]Precios!$B$9:$B$35,0),7)</f>
        <v>#N/A</v>
      </c>
      <c r="AI78" s="35" t="e">
        <f>+INDEX([2]Precios!$B$9:$H$35,MATCH($J78,[2]Precios!$B$9:$B$35,0),6)</f>
        <v>#N/A</v>
      </c>
      <c r="AJ78" s="36">
        <f t="shared" si="38"/>
        <v>5.8340699999999996</v>
      </c>
      <c r="AK78" s="36">
        <f t="shared" si="38"/>
        <v>7.2999999999999995E-2</v>
      </c>
      <c r="AL78" s="36" t="e">
        <f t="shared" si="18"/>
        <v>#N/A</v>
      </c>
      <c r="AM78" s="36" t="e">
        <f t="shared" si="18"/>
        <v>#N/A</v>
      </c>
      <c r="AN78" s="36"/>
      <c r="AO78" s="37" t="e">
        <f t="shared" si="29"/>
        <v>#N/A</v>
      </c>
      <c r="AP78" s="34" t="e">
        <f t="shared" si="39"/>
        <v>#N/A</v>
      </c>
      <c r="AQ78" s="31"/>
      <c r="AR78" s="31"/>
      <c r="AS78" s="35" t="e">
        <f t="shared" si="25"/>
        <v>#N/A</v>
      </c>
      <c r="AT78" s="35" t="e">
        <f t="shared" si="25"/>
        <v>#N/A</v>
      </c>
      <c r="AU78" s="35">
        <f t="shared" si="25"/>
        <v>0</v>
      </c>
      <c r="AV78" s="35">
        <f t="shared" si="25"/>
        <v>0</v>
      </c>
      <c r="AW78" s="35" t="e">
        <f t="shared" si="26"/>
        <v>#N/A</v>
      </c>
      <c r="AX78" s="35" t="e">
        <f t="shared" si="26"/>
        <v>#N/A</v>
      </c>
      <c r="AY78" s="35" t="e">
        <f t="shared" si="40"/>
        <v>#N/A</v>
      </c>
      <c r="AZ78" s="35" t="e">
        <f t="shared" si="41"/>
        <v>#N/A</v>
      </c>
      <c r="BA78" s="31"/>
      <c r="BB78" s="31"/>
      <c r="BC78" s="35"/>
      <c r="BD78" s="35"/>
      <c r="BE78" s="35"/>
      <c r="BF78" s="35"/>
      <c r="BG78" s="35"/>
      <c r="BH78" s="35"/>
      <c r="BI78" s="35"/>
      <c r="BJ78" s="35"/>
      <c r="BK78" s="35"/>
    </row>
    <row r="79" spans="2:63" hidden="1" x14ac:dyDescent="0.25">
      <c r="B79" s="24"/>
      <c r="C79" s="11" t="s">
        <v>40</v>
      </c>
      <c r="D79" s="11" t="s">
        <v>41</v>
      </c>
      <c r="E79" s="11" t="s">
        <v>50</v>
      </c>
      <c r="F79" s="1"/>
      <c r="G79" s="1" t="s">
        <v>67</v>
      </c>
      <c r="H79" s="9">
        <v>220</v>
      </c>
      <c r="I79" s="10" t="s">
        <v>76</v>
      </c>
      <c r="J79" s="10" t="s">
        <v>78</v>
      </c>
      <c r="K79" s="25">
        <v>42736</v>
      </c>
      <c r="L79" s="25">
        <v>50040</v>
      </c>
      <c r="M79" s="9" t="s">
        <v>67</v>
      </c>
      <c r="N79" s="35">
        <f t="shared" si="30"/>
        <v>0</v>
      </c>
      <c r="O79" s="35">
        <f t="shared" si="31"/>
        <v>1.942118124690739E-2</v>
      </c>
      <c r="P79" s="35">
        <f t="shared" si="32"/>
        <v>0</v>
      </c>
      <c r="Q79" s="35">
        <f t="shared" si="33"/>
        <v>5.9213699999999996</v>
      </c>
      <c r="R79" s="47">
        <f t="shared" si="34"/>
        <v>0.115</v>
      </c>
      <c r="S79" s="47">
        <f t="shared" si="35"/>
        <v>1.942118124690739E-2</v>
      </c>
      <c r="T79" s="9"/>
      <c r="W79" s="34">
        <f t="shared" si="21"/>
        <v>0</v>
      </c>
      <c r="X79" s="34">
        <f t="shared" si="21"/>
        <v>1.942118124690739E-2</v>
      </c>
      <c r="Y79" s="34">
        <f>([10]Compras!J29)/1000</f>
        <v>0</v>
      </c>
      <c r="Z79" s="34">
        <f>([10]Compras!G29)/1000</f>
        <v>5.9213699999999996</v>
      </c>
      <c r="AA79" s="34">
        <f>([10]Compras!L29)/1000</f>
        <v>1363.6040640000001</v>
      </c>
      <c r="AB79" s="34">
        <f>([10]Compras!I29)/1000</f>
        <v>0.115</v>
      </c>
      <c r="AC79" s="34">
        <f>([10]Compras!O29)/1000</f>
        <v>0</v>
      </c>
      <c r="AD79" s="34">
        <f t="shared" si="36"/>
        <v>0.115</v>
      </c>
      <c r="AE79" s="34">
        <f t="shared" si="37"/>
        <v>1.942118124690739E-2</v>
      </c>
      <c r="AF79" s="31"/>
      <c r="AG79" s="31"/>
      <c r="AH79" s="35" t="e">
        <f>+INDEX([2]Precios!$B$9:$H$35,MATCH($J79,[2]Precios!$B$9:$B$35,0),7)</f>
        <v>#N/A</v>
      </c>
      <c r="AI79" s="35" t="e">
        <f>+INDEX([2]Precios!$B$9:$H$35,MATCH($J79,[2]Precios!$B$9:$B$35,0),6)</f>
        <v>#N/A</v>
      </c>
      <c r="AJ79" s="36">
        <f t="shared" si="38"/>
        <v>5.9213699999999996</v>
      </c>
      <c r="AK79" s="36">
        <f t="shared" si="38"/>
        <v>0.115</v>
      </c>
      <c r="AL79" s="36" t="e">
        <f t="shared" si="18"/>
        <v>#N/A</v>
      </c>
      <c r="AM79" s="36" t="e">
        <f t="shared" si="18"/>
        <v>#N/A</v>
      </c>
      <c r="AN79" s="36"/>
      <c r="AO79" s="37" t="e">
        <f t="shared" si="29"/>
        <v>#N/A</v>
      </c>
      <c r="AP79" s="34" t="e">
        <f t="shared" si="39"/>
        <v>#N/A</v>
      </c>
      <c r="AQ79" s="31"/>
      <c r="AR79" s="31"/>
      <c r="AS79" s="35" t="e">
        <f t="shared" si="25"/>
        <v>#N/A</v>
      </c>
      <c r="AT79" s="35" t="e">
        <f t="shared" si="25"/>
        <v>#N/A</v>
      </c>
      <c r="AU79" s="35">
        <f t="shared" si="25"/>
        <v>0</v>
      </c>
      <c r="AV79" s="35">
        <f t="shared" si="25"/>
        <v>0</v>
      </c>
      <c r="AW79" s="35" t="e">
        <f t="shared" si="26"/>
        <v>#N/A</v>
      </c>
      <c r="AX79" s="35" t="e">
        <f t="shared" si="26"/>
        <v>#N/A</v>
      </c>
      <c r="AY79" s="35" t="e">
        <f t="shared" si="40"/>
        <v>#N/A</v>
      </c>
      <c r="AZ79" s="35" t="e">
        <f t="shared" si="41"/>
        <v>#N/A</v>
      </c>
      <c r="BA79" s="31"/>
      <c r="BB79" s="31"/>
      <c r="BC79" s="35"/>
      <c r="BD79" s="35"/>
      <c r="BE79" s="35"/>
      <c r="BF79" s="35"/>
      <c r="BG79" s="35"/>
      <c r="BH79" s="35"/>
      <c r="BI79" s="35"/>
      <c r="BJ79" s="35"/>
      <c r="BK79" s="35"/>
    </row>
    <row r="80" spans="2:63" hidden="1" x14ac:dyDescent="0.25">
      <c r="B80" s="24"/>
      <c r="C80" s="11" t="s">
        <v>40</v>
      </c>
      <c r="D80" s="11" t="s">
        <v>41</v>
      </c>
      <c r="E80" s="11" t="s">
        <v>50</v>
      </c>
      <c r="F80" s="1"/>
      <c r="G80" s="1" t="s">
        <v>68</v>
      </c>
      <c r="H80" s="9">
        <v>220</v>
      </c>
      <c r="I80" s="10" t="s">
        <v>76</v>
      </c>
      <c r="J80" s="10" t="s">
        <v>78</v>
      </c>
      <c r="K80" s="25">
        <v>42736</v>
      </c>
      <c r="L80" s="25">
        <v>50040</v>
      </c>
      <c r="M80" s="9" t="s">
        <v>68</v>
      </c>
      <c r="N80" s="35">
        <f t="shared" si="30"/>
        <v>0</v>
      </c>
      <c r="O80" s="35">
        <f t="shared" si="31"/>
        <v>0</v>
      </c>
      <c r="P80" s="35">
        <f t="shared" si="32"/>
        <v>0</v>
      </c>
      <c r="Q80" s="35">
        <f t="shared" si="33"/>
        <v>0</v>
      </c>
      <c r="R80" s="47">
        <f t="shared" si="34"/>
        <v>0</v>
      </c>
      <c r="S80" s="47">
        <f t="shared" si="35"/>
        <v>0</v>
      </c>
      <c r="T80" s="9"/>
      <c r="W80" s="34">
        <f t="shared" si="21"/>
        <v>0</v>
      </c>
      <c r="X80" s="34">
        <f t="shared" si="21"/>
        <v>0</v>
      </c>
      <c r="Y80" s="34">
        <f>([10]Compras!J30)/1000</f>
        <v>0</v>
      </c>
      <c r="Z80" s="34">
        <f>([10]Compras!G30)/1000</f>
        <v>0</v>
      </c>
      <c r="AA80" s="34">
        <f>([10]Compras!L30)/1000</f>
        <v>10034.743583999998</v>
      </c>
      <c r="AB80" s="34">
        <f>([10]Compras!I30)/1000</f>
        <v>0.20799999999999999</v>
      </c>
      <c r="AC80" s="34">
        <f>([10]Compras!O30)/1000</f>
        <v>0</v>
      </c>
      <c r="AD80" s="34">
        <f t="shared" si="36"/>
        <v>0</v>
      </c>
      <c r="AE80" s="34">
        <f t="shared" si="37"/>
        <v>0</v>
      </c>
      <c r="AF80" s="31"/>
      <c r="AG80" s="31"/>
      <c r="AH80" s="35" t="e">
        <f>+INDEX([2]Precios!$B$9:$H$35,MATCH($J80,[2]Precios!$B$9:$B$35,0),7)</f>
        <v>#N/A</v>
      </c>
      <c r="AI80" s="35" t="e">
        <f>+INDEX([2]Precios!$B$9:$H$35,MATCH($J80,[2]Precios!$B$9:$B$35,0),6)</f>
        <v>#N/A</v>
      </c>
      <c r="AJ80" s="36">
        <f t="shared" si="38"/>
        <v>0</v>
      </c>
      <c r="AK80" s="36">
        <f t="shared" si="38"/>
        <v>0</v>
      </c>
      <c r="AL80" s="36" t="e">
        <f t="shared" si="18"/>
        <v>#N/A</v>
      </c>
      <c r="AM80" s="36" t="e">
        <f t="shared" si="18"/>
        <v>#N/A</v>
      </c>
      <c r="AN80" s="36"/>
      <c r="AO80" s="37" t="e">
        <f t="shared" si="29"/>
        <v>#N/A</v>
      </c>
      <c r="AP80" s="34">
        <f t="shared" si="39"/>
        <v>0</v>
      </c>
      <c r="AQ80" s="31"/>
      <c r="AR80" s="31"/>
      <c r="AS80" s="35" t="e">
        <f t="shared" si="25"/>
        <v>#N/A</v>
      </c>
      <c r="AT80" s="35" t="e">
        <f t="shared" si="25"/>
        <v>#N/A</v>
      </c>
      <c r="AU80" s="35">
        <f t="shared" si="25"/>
        <v>0</v>
      </c>
      <c r="AV80" s="35">
        <f t="shared" si="25"/>
        <v>0</v>
      </c>
      <c r="AW80" s="35" t="e">
        <f t="shared" si="26"/>
        <v>#N/A</v>
      </c>
      <c r="AX80" s="35" t="e">
        <f t="shared" si="26"/>
        <v>#N/A</v>
      </c>
      <c r="AY80" s="35" t="e">
        <f t="shared" si="40"/>
        <v>#N/A</v>
      </c>
      <c r="AZ80" s="35">
        <f t="shared" si="41"/>
        <v>0</v>
      </c>
      <c r="BA80" s="31"/>
      <c r="BB80" s="31"/>
      <c r="BC80" s="35"/>
      <c r="BD80" s="35"/>
      <c r="BE80" s="35"/>
      <c r="BF80" s="35"/>
      <c r="BG80" s="35"/>
      <c r="BH80" s="35"/>
      <c r="BI80" s="35"/>
      <c r="BJ80" s="35"/>
      <c r="BK80" s="35"/>
    </row>
    <row r="81" spans="2:63" hidden="1" x14ac:dyDescent="0.25">
      <c r="B81" s="24"/>
      <c r="C81" s="11" t="s">
        <v>40</v>
      </c>
      <c r="D81" s="11" t="s">
        <v>41</v>
      </c>
      <c r="E81" s="11" t="s">
        <v>50</v>
      </c>
      <c r="F81" s="1"/>
      <c r="G81" s="1" t="s">
        <v>66</v>
      </c>
      <c r="H81" s="9">
        <v>220</v>
      </c>
      <c r="I81" s="10" t="s">
        <v>76</v>
      </c>
      <c r="J81" s="10" t="s">
        <v>79</v>
      </c>
      <c r="K81" s="25">
        <v>42736</v>
      </c>
      <c r="L81" s="25">
        <v>50040</v>
      </c>
      <c r="M81" s="9" t="s">
        <v>66</v>
      </c>
      <c r="N81" s="35">
        <f t="shared" si="30"/>
        <v>0</v>
      </c>
      <c r="O81" s="35">
        <f t="shared" si="31"/>
        <v>6.8562770073036499E-3</v>
      </c>
      <c r="P81" s="35">
        <f t="shared" si="32"/>
        <v>0</v>
      </c>
      <c r="Q81" s="35">
        <f t="shared" si="33"/>
        <v>5.8340699999999996</v>
      </c>
      <c r="R81" s="47">
        <f t="shared" si="34"/>
        <v>0.04</v>
      </c>
      <c r="S81" s="47">
        <f t="shared" si="35"/>
        <v>6.8562770073036499E-3</v>
      </c>
      <c r="T81" s="9"/>
      <c r="W81" s="34">
        <f t="shared" si="21"/>
        <v>0</v>
      </c>
      <c r="X81" s="34">
        <f t="shared" si="21"/>
        <v>6.8562770073036499E-3</v>
      </c>
      <c r="Y81" s="34">
        <f>([10]Compras!J36)/1000</f>
        <v>0</v>
      </c>
      <c r="Z81" s="34">
        <f>([10]Compras!G36)/1000</f>
        <v>5.8340699999999996</v>
      </c>
      <c r="AA81" s="34">
        <f>([10]Compras!L36)/1000</f>
        <v>6440.754672</v>
      </c>
      <c r="AB81" s="34">
        <f>([10]Compras!I36)/1000</f>
        <v>0.04</v>
      </c>
      <c r="AC81" s="34">
        <f>([10]Compras!O36)/1000</f>
        <v>0</v>
      </c>
      <c r="AD81" s="34">
        <f t="shared" si="36"/>
        <v>0.04</v>
      </c>
      <c r="AE81" s="34">
        <f t="shared" si="37"/>
        <v>6.8562770073036499E-3</v>
      </c>
      <c r="AF81" s="31"/>
      <c r="AG81" s="31"/>
      <c r="AH81" s="35" t="e">
        <f>+INDEX([2]Precios!$B$9:$H$35,MATCH($J81,[2]Precios!$B$9:$B$35,0),7)</f>
        <v>#N/A</v>
      </c>
      <c r="AI81" s="35" t="e">
        <f>+INDEX([2]Precios!$B$9:$H$35,MATCH($J81,[2]Precios!$B$9:$B$35,0),6)</f>
        <v>#N/A</v>
      </c>
      <c r="AJ81" s="36">
        <f t="shared" si="38"/>
        <v>5.8340699999999996</v>
      </c>
      <c r="AK81" s="36">
        <f t="shared" si="38"/>
        <v>0.04</v>
      </c>
      <c r="AL81" s="36" t="e">
        <f t="shared" si="18"/>
        <v>#N/A</v>
      </c>
      <c r="AM81" s="36" t="e">
        <f t="shared" si="18"/>
        <v>#N/A</v>
      </c>
      <c r="AN81" s="36"/>
      <c r="AO81" s="37" t="e">
        <f t="shared" si="29"/>
        <v>#N/A</v>
      </c>
      <c r="AP81" s="34" t="e">
        <f t="shared" si="39"/>
        <v>#N/A</v>
      </c>
      <c r="AQ81" s="31"/>
      <c r="AR81" s="31"/>
      <c r="AS81" s="35" t="e">
        <f t="shared" si="25"/>
        <v>#N/A</v>
      </c>
      <c r="AT81" s="35" t="e">
        <f t="shared" si="25"/>
        <v>#N/A</v>
      </c>
      <c r="AU81" s="35">
        <f t="shared" si="25"/>
        <v>0</v>
      </c>
      <c r="AV81" s="35">
        <f t="shared" si="25"/>
        <v>0</v>
      </c>
      <c r="AW81" s="35" t="e">
        <f t="shared" si="26"/>
        <v>#N/A</v>
      </c>
      <c r="AX81" s="35" t="e">
        <f t="shared" si="26"/>
        <v>#N/A</v>
      </c>
      <c r="AY81" s="35" t="e">
        <f t="shared" si="40"/>
        <v>#N/A</v>
      </c>
      <c r="AZ81" s="35" t="e">
        <f t="shared" si="41"/>
        <v>#N/A</v>
      </c>
      <c r="BA81" s="31"/>
      <c r="BB81" s="31"/>
      <c r="BC81" s="35"/>
      <c r="BD81" s="35"/>
      <c r="BE81" s="35"/>
      <c r="BF81" s="35"/>
      <c r="BG81" s="35"/>
      <c r="BH81" s="35"/>
      <c r="BI81" s="35"/>
      <c r="BJ81" s="35"/>
      <c r="BK81" s="35"/>
    </row>
    <row r="82" spans="2:63" hidden="1" x14ac:dyDescent="0.25">
      <c r="B82" s="24"/>
      <c r="C82" s="11" t="s">
        <v>40</v>
      </c>
      <c r="D82" s="11" t="s">
        <v>41</v>
      </c>
      <c r="E82" s="11" t="s">
        <v>50</v>
      </c>
      <c r="F82" s="1"/>
      <c r="G82" s="1" t="s">
        <v>67</v>
      </c>
      <c r="H82" s="9">
        <v>220</v>
      </c>
      <c r="I82" s="10" t="s">
        <v>76</v>
      </c>
      <c r="J82" s="10" t="s">
        <v>79</v>
      </c>
      <c r="K82" s="25">
        <v>42736</v>
      </c>
      <c r="L82" s="25">
        <v>50040</v>
      </c>
      <c r="M82" s="9" t="s">
        <v>67</v>
      </c>
      <c r="N82" s="35">
        <f t="shared" si="30"/>
        <v>0</v>
      </c>
      <c r="O82" s="35">
        <f t="shared" si="31"/>
        <v>1.0977189400425916E-2</v>
      </c>
      <c r="P82" s="35">
        <f t="shared" si="32"/>
        <v>0</v>
      </c>
      <c r="Q82" s="35">
        <f t="shared" si="33"/>
        <v>5.9213699999999996</v>
      </c>
      <c r="R82" s="47">
        <f t="shared" si="34"/>
        <v>6.5000000000000002E-2</v>
      </c>
      <c r="S82" s="47">
        <f t="shared" si="35"/>
        <v>1.0977189400425916E-2</v>
      </c>
      <c r="T82" s="9"/>
      <c r="W82" s="34">
        <f t="shared" si="21"/>
        <v>0</v>
      </c>
      <c r="X82" s="34">
        <f t="shared" si="21"/>
        <v>1.0977189400425916E-2</v>
      </c>
      <c r="Y82" s="34">
        <f>([10]Compras!J37)/1000</f>
        <v>0</v>
      </c>
      <c r="Z82" s="34">
        <f>([10]Compras!G37)/1000</f>
        <v>5.9213699999999996</v>
      </c>
      <c r="AA82" s="34">
        <f>([10]Compras!L37)/1000</f>
        <v>1078.9601460000001</v>
      </c>
      <c r="AB82" s="34">
        <f>([10]Compras!I37)/1000</f>
        <v>6.5000000000000002E-2</v>
      </c>
      <c r="AC82" s="34">
        <f>([10]Compras!O37)/1000</f>
        <v>0</v>
      </c>
      <c r="AD82" s="34">
        <f t="shared" si="36"/>
        <v>6.5000000000000002E-2</v>
      </c>
      <c r="AE82" s="34">
        <f t="shared" si="37"/>
        <v>1.0977189400425916E-2</v>
      </c>
      <c r="AF82" s="31"/>
      <c r="AG82" s="31"/>
      <c r="AH82" s="35" t="e">
        <f>+INDEX([2]Precios!$B$9:$H$35,MATCH($J82,[2]Precios!$B$9:$B$35,0),7)</f>
        <v>#N/A</v>
      </c>
      <c r="AI82" s="35" t="e">
        <f>+INDEX([2]Precios!$B$9:$H$35,MATCH($J82,[2]Precios!$B$9:$B$35,0),6)</f>
        <v>#N/A</v>
      </c>
      <c r="AJ82" s="36">
        <f t="shared" si="38"/>
        <v>5.9213699999999996</v>
      </c>
      <c r="AK82" s="36">
        <f t="shared" si="38"/>
        <v>6.5000000000000002E-2</v>
      </c>
      <c r="AL82" s="36" t="e">
        <f t="shared" si="18"/>
        <v>#N/A</v>
      </c>
      <c r="AM82" s="36" t="e">
        <f t="shared" si="18"/>
        <v>#N/A</v>
      </c>
      <c r="AN82" s="36"/>
      <c r="AO82" s="37" t="e">
        <f t="shared" si="29"/>
        <v>#N/A</v>
      </c>
      <c r="AP82" s="34" t="e">
        <f t="shared" si="39"/>
        <v>#N/A</v>
      </c>
      <c r="AQ82" s="31"/>
      <c r="AR82" s="31"/>
      <c r="AS82" s="35" t="e">
        <f t="shared" si="25"/>
        <v>#N/A</v>
      </c>
      <c r="AT82" s="35" t="e">
        <f t="shared" si="25"/>
        <v>#N/A</v>
      </c>
      <c r="AU82" s="35">
        <f t="shared" si="25"/>
        <v>0</v>
      </c>
      <c r="AV82" s="35">
        <f t="shared" si="25"/>
        <v>0</v>
      </c>
      <c r="AW82" s="35" t="e">
        <f t="shared" si="26"/>
        <v>#N/A</v>
      </c>
      <c r="AX82" s="35" t="e">
        <f t="shared" si="26"/>
        <v>#N/A</v>
      </c>
      <c r="AY82" s="35" t="e">
        <f t="shared" si="40"/>
        <v>#N/A</v>
      </c>
      <c r="AZ82" s="35" t="e">
        <f t="shared" si="41"/>
        <v>#N/A</v>
      </c>
      <c r="BA82" s="31"/>
      <c r="BB82" s="31"/>
      <c r="BC82" s="35"/>
      <c r="BD82" s="35"/>
      <c r="BE82" s="35"/>
      <c r="BF82" s="35"/>
      <c r="BG82" s="35"/>
      <c r="BH82" s="35"/>
      <c r="BI82" s="35"/>
      <c r="BJ82" s="35"/>
      <c r="BK82" s="35"/>
    </row>
    <row r="83" spans="2:63" hidden="1" x14ac:dyDescent="0.25">
      <c r="B83" s="24"/>
      <c r="C83" s="11" t="s">
        <v>40</v>
      </c>
      <c r="D83" s="11" t="s">
        <v>41</v>
      </c>
      <c r="E83" s="11" t="s">
        <v>50</v>
      </c>
      <c r="F83" s="1"/>
      <c r="G83" s="1" t="s">
        <v>68</v>
      </c>
      <c r="H83" s="9">
        <v>220</v>
      </c>
      <c r="I83" s="10" t="s">
        <v>76</v>
      </c>
      <c r="J83" s="10" t="s">
        <v>79</v>
      </c>
      <c r="K83" s="25">
        <v>42736</v>
      </c>
      <c r="L83" s="25">
        <v>50040</v>
      </c>
      <c r="M83" s="9" t="s">
        <v>68</v>
      </c>
      <c r="N83" s="35">
        <f t="shared" si="30"/>
        <v>0</v>
      </c>
      <c r="O83" s="35">
        <f t="shared" si="31"/>
        <v>0</v>
      </c>
      <c r="P83" s="35">
        <f t="shared" si="32"/>
        <v>0</v>
      </c>
      <c r="Q83" s="35">
        <f t="shared" si="33"/>
        <v>0</v>
      </c>
      <c r="R83" s="47">
        <f t="shared" si="34"/>
        <v>0</v>
      </c>
      <c r="S83" s="47">
        <f t="shared" si="35"/>
        <v>0</v>
      </c>
      <c r="T83" s="9"/>
      <c r="W83" s="34">
        <f t="shared" si="21"/>
        <v>0</v>
      </c>
      <c r="X83" s="34">
        <f t="shared" si="21"/>
        <v>0</v>
      </c>
      <c r="Y83" s="34">
        <f>([10]Compras!J38)/1000</f>
        <v>0</v>
      </c>
      <c r="Z83" s="34">
        <f>([10]Compras!G38)/1000</f>
        <v>0</v>
      </c>
      <c r="AA83" s="34">
        <f>([10]Compras!L38)/1000</f>
        <v>8730.1295200000004</v>
      </c>
      <c r="AB83" s="34">
        <f>([10]Compras!I38)/1000</f>
        <v>0.11700000000000001</v>
      </c>
      <c r="AC83" s="34">
        <f>([10]Compras!O38)/1000</f>
        <v>0</v>
      </c>
      <c r="AD83" s="34">
        <f t="shared" si="36"/>
        <v>0</v>
      </c>
      <c r="AE83" s="34">
        <f t="shared" si="37"/>
        <v>0</v>
      </c>
      <c r="AF83" s="31"/>
      <c r="AG83" s="31"/>
      <c r="AH83" s="35" t="e">
        <f>+INDEX([2]Precios!$B$9:$H$35,MATCH($J83,[2]Precios!$B$9:$B$35,0),7)</f>
        <v>#N/A</v>
      </c>
      <c r="AI83" s="35" t="e">
        <f>+INDEX([2]Precios!$B$9:$H$35,MATCH($J83,[2]Precios!$B$9:$B$35,0),6)</f>
        <v>#N/A</v>
      </c>
      <c r="AJ83" s="36">
        <f t="shared" si="38"/>
        <v>0</v>
      </c>
      <c r="AK83" s="36">
        <f t="shared" si="38"/>
        <v>0</v>
      </c>
      <c r="AL83" s="36" t="e">
        <f t="shared" si="18"/>
        <v>#N/A</v>
      </c>
      <c r="AM83" s="36" t="e">
        <f t="shared" si="18"/>
        <v>#N/A</v>
      </c>
      <c r="AN83" s="36"/>
      <c r="AO83" s="37" t="e">
        <f t="shared" si="29"/>
        <v>#N/A</v>
      </c>
      <c r="AP83" s="34">
        <f t="shared" si="39"/>
        <v>0</v>
      </c>
      <c r="AQ83" s="31"/>
      <c r="AR83" s="31"/>
      <c r="AS83" s="35" t="e">
        <f t="shared" si="25"/>
        <v>#N/A</v>
      </c>
      <c r="AT83" s="35" t="e">
        <f t="shared" si="25"/>
        <v>#N/A</v>
      </c>
      <c r="AU83" s="35">
        <f t="shared" si="25"/>
        <v>0</v>
      </c>
      <c r="AV83" s="35">
        <f t="shared" si="25"/>
        <v>0</v>
      </c>
      <c r="AW83" s="35" t="e">
        <f t="shared" si="26"/>
        <v>#N/A</v>
      </c>
      <c r="AX83" s="35" t="e">
        <f t="shared" si="26"/>
        <v>#N/A</v>
      </c>
      <c r="AY83" s="35" t="e">
        <f t="shared" si="40"/>
        <v>#N/A</v>
      </c>
      <c r="AZ83" s="35">
        <f t="shared" si="41"/>
        <v>0</v>
      </c>
      <c r="BA83" s="31"/>
      <c r="BB83" s="31"/>
      <c r="BC83" s="35"/>
      <c r="BD83" s="35"/>
      <c r="BE83" s="35"/>
      <c r="BF83" s="35"/>
      <c r="BG83" s="35"/>
      <c r="BH83" s="35"/>
      <c r="BI83" s="35"/>
      <c r="BJ83" s="35"/>
      <c r="BK83" s="35"/>
    </row>
    <row r="84" spans="2:63" hidden="1" x14ac:dyDescent="0.25">
      <c r="B84" s="24"/>
      <c r="C84" s="11" t="s">
        <v>40</v>
      </c>
      <c r="D84" s="11" t="s">
        <v>41</v>
      </c>
      <c r="E84" s="11" t="s">
        <v>51</v>
      </c>
      <c r="F84" s="1"/>
      <c r="G84" s="1" t="s">
        <v>69</v>
      </c>
      <c r="H84" s="9">
        <v>220</v>
      </c>
      <c r="I84" s="10" t="s">
        <v>76</v>
      </c>
      <c r="J84" s="10" t="s">
        <v>77</v>
      </c>
      <c r="K84" s="26">
        <v>43101</v>
      </c>
      <c r="L84" s="26">
        <v>50040</v>
      </c>
      <c r="M84" s="9" t="s">
        <v>69</v>
      </c>
      <c r="N84" s="35">
        <f t="shared" si="30"/>
        <v>0</v>
      </c>
      <c r="O84" s="35">
        <f t="shared" si="31"/>
        <v>53.087992355532521</v>
      </c>
      <c r="P84" s="35">
        <f t="shared" si="32"/>
        <v>0</v>
      </c>
      <c r="Q84" s="35">
        <f t="shared" si="33"/>
        <v>61.744</v>
      </c>
      <c r="R84" s="47">
        <f t="shared" si="34"/>
        <v>3277.8649999999998</v>
      </c>
      <c r="S84" s="47">
        <f t="shared" si="35"/>
        <v>53.087992355532521</v>
      </c>
      <c r="T84" s="9"/>
      <c r="W84" s="44">
        <f t="shared" si="21"/>
        <v>0</v>
      </c>
      <c r="X84" s="34">
        <f t="shared" si="21"/>
        <v>53.087992355532521</v>
      </c>
      <c r="Y84" s="45">
        <f>'[1]FACTURACION FEB18'!$L270/1000</f>
        <v>0</v>
      </c>
      <c r="Z84" s="45">
        <f>'[1]FACTURACION FEB18'!$K270/1000</f>
        <v>61.744</v>
      </c>
      <c r="AA84" s="45"/>
      <c r="AB84" s="45">
        <f>'[1]FACTURACION FEB18'!$O270/1000</f>
        <v>3277.8649999999998</v>
      </c>
      <c r="AC84" s="45">
        <f>'[1]FACTURACION FEB18'!$Q270/1000</f>
        <v>0</v>
      </c>
      <c r="AD84" s="44">
        <f>+W84*Y84+X84*Z84</f>
        <v>3277.8649999999998</v>
      </c>
      <c r="AE84" s="44">
        <f t="shared" si="37"/>
        <v>53.087992355532521</v>
      </c>
      <c r="AF84" s="46"/>
      <c r="AG84" s="46"/>
      <c r="AH84" s="35" t="e">
        <f>+INDEX([2]Precios!$B$9:$H$35,MATCH($J84,[2]Precios!$B$9:$B$35,0),7)</f>
        <v>#N/A</v>
      </c>
      <c r="AI84" s="35" t="e">
        <f>+INDEX([2]Precios!$B$9:$H$35,MATCH($J84,[2]Precios!$B$9:$B$35,0),6)</f>
        <v>#N/A</v>
      </c>
      <c r="AJ84" s="36">
        <f t="shared" si="38"/>
        <v>61.744</v>
      </c>
      <c r="AK84" s="36">
        <f t="shared" si="38"/>
        <v>3277.8649999999998</v>
      </c>
      <c r="AL84" s="36" t="e">
        <f t="shared" si="18"/>
        <v>#N/A</v>
      </c>
      <c r="AM84" s="36" t="e">
        <f t="shared" si="18"/>
        <v>#N/A</v>
      </c>
      <c r="AN84" s="36"/>
      <c r="AO84" s="37" t="e">
        <f t="shared" si="29"/>
        <v>#N/A</v>
      </c>
      <c r="AP84" s="34" t="e">
        <f t="shared" si="39"/>
        <v>#N/A</v>
      </c>
      <c r="AQ84" s="46"/>
      <c r="AR84" s="46"/>
      <c r="AS84" s="40" t="e">
        <f t="shared" si="25"/>
        <v>#N/A</v>
      </c>
      <c r="AT84" s="40" t="e">
        <f t="shared" si="25"/>
        <v>#N/A</v>
      </c>
      <c r="AU84" s="40">
        <f t="shared" si="25"/>
        <v>0</v>
      </c>
      <c r="AV84" s="40">
        <f t="shared" si="25"/>
        <v>0</v>
      </c>
      <c r="AW84" s="40" t="e">
        <f t="shared" si="26"/>
        <v>#N/A</v>
      </c>
      <c r="AX84" s="40" t="e">
        <f t="shared" si="26"/>
        <v>#N/A</v>
      </c>
      <c r="AY84" s="40" t="e">
        <f t="shared" si="40"/>
        <v>#N/A</v>
      </c>
      <c r="AZ84" s="40" t="e">
        <f t="shared" si="41"/>
        <v>#N/A</v>
      </c>
      <c r="BA84" s="46"/>
      <c r="BB84" s="46"/>
      <c r="BC84" s="40"/>
      <c r="BD84" s="40"/>
      <c r="BE84" s="40"/>
      <c r="BF84" s="40"/>
      <c r="BG84" s="40"/>
      <c r="BH84" s="40">
        <f>'[1]MONTOS A FACTURAR'!$F$182/1000</f>
        <v>2171.3249999999998</v>
      </c>
      <c r="BI84" s="40"/>
      <c r="BJ84" s="40"/>
      <c r="BK84" s="40"/>
    </row>
    <row r="85" spans="2:63" hidden="1" x14ac:dyDescent="0.25">
      <c r="B85" s="24"/>
      <c r="C85" s="11" t="s">
        <v>40</v>
      </c>
      <c r="D85" s="11" t="s">
        <v>41</v>
      </c>
      <c r="E85" s="11" t="s">
        <v>51</v>
      </c>
      <c r="F85" s="1"/>
      <c r="G85" s="1" t="s">
        <v>64</v>
      </c>
      <c r="H85" s="9">
        <v>220</v>
      </c>
      <c r="I85" s="10" t="s">
        <v>76</v>
      </c>
      <c r="J85" s="10" t="s">
        <v>77</v>
      </c>
      <c r="K85" s="25">
        <f t="shared" ref="K85:L100" si="42">K84</f>
        <v>43101</v>
      </c>
      <c r="L85" s="25">
        <f t="shared" si="42"/>
        <v>50040</v>
      </c>
      <c r="M85" s="9" t="s">
        <v>64</v>
      </c>
      <c r="N85" s="35">
        <f t="shared" si="30"/>
        <v>0</v>
      </c>
      <c r="O85" s="35">
        <f t="shared" si="31"/>
        <v>54.997108782074449</v>
      </c>
      <c r="P85" s="35">
        <f t="shared" si="32"/>
        <v>0</v>
      </c>
      <c r="Q85" s="35">
        <f t="shared" si="33"/>
        <v>2.7669999999999999</v>
      </c>
      <c r="R85" s="47">
        <f t="shared" si="34"/>
        <v>152.17699999999999</v>
      </c>
      <c r="S85" s="47">
        <f t="shared" si="35"/>
        <v>54.997108782074449</v>
      </c>
      <c r="T85" s="9"/>
      <c r="W85" s="34">
        <f t="shared" si="21"/>
        <v>0</v>
      </c>
      <c r="X85" s="34">
        <f t="shared" si="21"/>
        <v>54.997108782074449</v>
      </c>
      <c r="Y85" s="41">
        <f>'[1]FACTURACION FEB18'!$L271/1000</f>
        <v>0</v>
      </c>
      <c r="Z85" s="41">
        <f>'[1]FACTURACION FEB18'!$K271/1000</f>
        <v>2.7669999999999999</v>
      </c>
      <c r="AA85" s="34"/>
      <c r="AB85" s="41">
        <f>'[1]FACTURACION FEB18'!$O271/1000</f>
        <v>152.17699999999999</v>
      </c>
      <c r="AC85" s="41">
        <f>'[1]FACTURACION FEB18'!$Q271/1000</f>
        <v>0</v>
      </c>
      <c r="AD85" s="34">
        <f>+W85*Y85+X85*Z85</f>
        <v>152.17699999999999</v>
      </c>
      <c r="AE85" s="34">
        <f t="shared" si="37"/>
        <v>54.997108782074449</v>
      </c>
      <c r="AF85" s="31"/>
      <c r="AG85" s="31"/>
      <c r="AH85" s="35" t="e">
        <f>+INDEX([2]Precios!$B$9:$H$35,MATCH($J85,[2]Precios!$B$9:$B$35,0),7)</f>
        <v>#N/A</v>
      </c>
      <c r="AI85" s="35" t="e">
        <f>+INDEX([2]Precios!$B$9:$H$35,MATCH($J85,[2]Precios!$B$9:$B$35,0),6)</f>
        <v>#N/A</v>
      </c>
      <c r="AJ85" s="36">
        <f t="shared" si="38"/>
        <v>2.7669999999999999</v>
      </c>
      <c r="AK85" s="36">
        <f t="shared" si="38"/>
        <v>152.17699999999999</v>
      </c>
      <c r="AL85" s="36" t="e">
        <f t="shared" si="18"/>
        <v>#N/A</v>
      </c>
      <c r="AM85" s="36" t="e">
        <f t="shared" si="18"/>
        <v>#N/A</v>
      </c>
      <c r="AN85" s="36"/>
      <c r="AO85" s="37" t="e">
        <f t="shared" si="29"/>
        <v>#N/A</v>
      </c>
      <c r="AP85" s="34" t="e">
        <f t="shared" si="39"/>
        <v>#N/A</v>
      </c>
      <c r="AQ85" s="31"/>
      <c r="AR85" s="31"/>
      <c r="AS85" s="35" t="e">
        <f t="shared" si="25"/>
        <v>#N/A</v>
      </c>
      <c r="AT85" s="35" t="e">
        <f t="shared" si="25"/>
        <v>#N/A</v>
      </c>
      <c r="AU85" s="35">
        <f t="shared" si="25"/>
        <v>0</v>
      </c>
      <c r="AV85" s="35">
        <f t="shared" si="25"/>
        <v>0</v>
      </c>
      <c r="AW85" s="35" t="e">
        <f t="shared" si="26"/>
        <v>#N/A</v>
      </c>
      <c r="AX85" s="35" t="e">
        <f t="shared" si="26"/>
        <v>#N/A</v>
      </c>
      <c r="AY85" s="35" t="e">
        <f t="shared" si="40"/>
        <v>#N/A</v>
      </c>
      <c r="AZ85" s="35" t="e">
        <f t="shared" si="41"/>
        <v>#N/A</v>
      </c>
      <c r="BA85" s="31"/>
      <c r="BB85" s="31"/>
      <c r="BC85" s="35"/>
      <c r="BD85" s="35"/>
      <c r="BE85" s="35"/>
      <c r="BF85" s="35"/>
      <c r="BG85" s="35"/>
      <c r="BH85" s="35"/>
      <c r="BI85" s="35"/>
      <c r="BJ85" s="35"/>
      <c r="BK85" s="35"/>
    </row>
    <row r="86" spans="2:63" hidden="1" x14ac:dyDescent="0.25">
      <c r="B86" s="24"/>
      <c r="C86" s="11" t="s">
        <v>40</v>
      </c>
      <c r="D86" s="11" t="s">
        <v>41</v>
      </c>
      <c r="E86" s="11" t="s">
        <v>51</v>
      </c>
      <c r="F86" s="1"/>
      <c r="G86" s="1" t="s">
        <v>70</v>
      </c>
      <c r="H86" s="9">
        <v>220</v>
      </c>
      <c r="I86" s="10" t="s">
        <v>76</v>
      </c>
      <c r="J86" s="10" t="s">
        <v>77</v>
      </c>
      <c r="K86" s="25">
        <f t="shared" si="42"/>
        <v>43101</v>
      </c>
      <c r="L86" s="25">
        <f t="shared" si="42"/>
        <v>50040</v>
      </c>
      <c r="M86" s="9" t="s">
        <v>70</v>
      </c>
      <c r="N86" s="35">
        <f t="shared" si="30"/>
        <v>0</v>
      </c>
      <c r="O86" s="35">
        <f t="shared" si="31"/>
        <v>50.876003293879528</v>
      </c>
      <c r="P86" s="35">
        <f t="shared" si="32"/>
        <v>0</v>
      </c>
      <c r="Q86" s="35">
        <f t="shared" si="33"/>
        <v>100.79300000000001</v>
      </c>
      <c r="R86" s="47">
        <f t="shared" si="34"/>
        <v>5127.9449999999997</v>
      </c>
      <c r="S86" s="47">
        <f t="shared" si="35"/>
        <v>50.876003293879528</v>
      </c>
      <c r="T86" s="9"/>
      <c r="W86" s="34">
        <f t="shared" si="21"/>
        <v>0</v>
      </c>
      <c r="X86" s="34">
        <f t="shared" si="21"/>
        <v>50.876003293879528</v>
      </c>
      <c r="Y86" s="41">
        <f>'[1]FACTURACION FEB18'!$L272/1000</f>
        <v>0</v>
      </c>
      <c r="Z86" s="41">
        <f>'[1]FACTURACION FEB18'!$K272/1000</f>
        <v>100.79300000000001</v>
      </c>
      <c r="AA86" s="34"/>
      <c r="AB86" s="41">
        <f>'[1]FACTURACION FEB18'!$O272/1000</f>
        <v>5127.9449999999997</v>
      </c>
      <c r="AC86" s="41">
        <f>'[1]FACTURACION FEB18'!$Q272/1000</f>
        <v>0</v>
      </c>
      <c r="AD86" s="34">
        <f t="shared" si="36"/>
        <v>5127.9449999999997</v>
      </c>
      <c r="AE86" s="34">
        <f t="shared" si="37"/>
        <v>50.876003293879528</v>
      </c>
      <c r="AF86" s="31"/>
      <c r="AG86" s="31"/>
      <c r="AH86" s="35" t="e">
        <f>+INDEX([2]Precios!$B$9:$H$35,MATCH($J86,[2]Precios!$B$9:$B$35,0),7)</f>
        <v>#N/A</v>
      </c>
      <c r="AI86" s="35" t="e">
        <f>+INDEX([2]Precios!$B$9:$H$35,MATCH($J86,[2]Precios!$B$9:$B$35,0),6)</f>
        <v>#N/A</v>
      </c>
      <c r="AJ86" s="36">
        <f t="shared" si="38"/>
        <v>100.79300000000001</v>
      </c>
      <c r="AK86" s="36">
        <f t="shared" si="38"/>
        <v>5127.9449999999997</v>
      </c>
      <c r="AL86" s="36" t="e">
        <f t="shared" si="18"/>
        <v>#N/A</v>
      </c>
      <c r="AM86" s="36" t="e">
        <f t="shared" si="18"/>
        <v>#N/A</v>
      </c>
      <c r="AN86" s="36"/>
      <c r="AO86" s="37" t="e">
        <f t="shared" si="29"/>
        <v>#N/A</v>
      </c>
      <c r="AP86" s="34" t="e">
        <f t="shared" si="39"/>
        <v>#N/A</v>
      </c>
      <c r="AQ86" s="31"/>
      <c r="AR86" s="31"/>
      <c r="AS86" s="35" t="e">
        <f t="shared" si="25"/>
        <v>#N/A</v>
      </c>
      <c r="AT86" s="35" t="e">
        <f t="shared" si="25"/>
        <v>#N/A</v>
      </c>
      <c r="AU86" s="35">
        <f t="shared" si="25"/>
        <v>0</v>
      </c>
      <c r="AV86" s="35">
        <f t="shared" si="25"/>
        <v>0</v>
      </c>
      <c r="AW86" s="35" t="e">
        <f t="shared" si="26"/>
        <v>#N/A</v>
      </c>
      <c r="AX86" s="35" t="e">
        <f t="shared" si="26"/>
        <v>#N/A</v>
      </c>
      <c r="AY86" s="35" t="e">
        <f t="shared" si="40"/>
        <v>#N/A</v>
      </c>
      <c r="AZ86" s="35" t="e">
        <f t="shared" si="41"/>
        <v>#N/A</v>
      </c>
      <c r="BA86" s="31"/>
      <c r="BB86" s="31"/>
      <c r="BC86" s="35"/>
      <c r="BD86" s="35"/>
      <c r="BE86" s="35"/>
      <c r="BF86" s="35"/>
      <c r="BG86" s="35"/>
      <c r="BH86" s="35"/>
      <c r="BI86" s="35"/>
      <c r="BJ86" s="35"/>
      <c r="BK86" s="35"/>
    </row>
    <row r="87" spans="2:63" hidden="1" x14ac:dyDescent="0.25">
      <c r="B87" s="24"/>
      <c r="C87" s="11" t="s">
        <v>40</v>
      </c>
      <c r="D87" s="11" t="s">
        <v>41</v>
      </c>
      <c r="E87" s="11" t="s">
        <v>51</v>
      </c>
      <c r="F87" s="1"/>
      <c r="G87" s="1" t="s">
        <v>60</v>
      </c>
      <c r="H87" s="9">
        <v>220</v>
      </c>
      <c r="I87" s="10" t="s">
        <v>76</v>
      </c>
      <c r="J87" s="10" t="s">
        <v>77</v>
      </c>
      <c r="K87" s="25">
        <f t="shared" si="42"/>
        <v>43101</v>
      </c>
      <c r="L87" s="25">
        <f t="shared" si="42"/>
        <v>50040</v>
      </c>
      <c r="M87" s="9" t="s">
        <v>60</v>
      </c>
      <c r="N87" s="35">
        <f t="shared" si="30"/>
        <v>0</v>
      </c>
      <c r="O87" s="35">
        <f t="shared" si="31"/>
        <v>53.447276940903826</v>
      </c>
      <c r="P87" s="35">
        <f t="shared" si="32"/>
        <v>0</v>
      </c>
      <c r="Q87" s="35">
        <f t="shared" si="33"/>
        <v>0.86299999999999999</v>
      </c>
      <c r="R87" s="47">
        <f t="shared" si="34"/>
        <v>46.125</v>
      </c>
      <c r="S87" s="47">
        <f t="shared" si="35"/>
        <v>53.447276940903826</v>
      </c>
      <c r="T87" s="9"/>
      <c r="W87" s="34">
        <f t="shared" si="21"/>
        <v>0</v>
      </c>
      <c r="X87" s="34">
        <f t="shared" si="21"/>
        <v>53.447276940903826</v>
      </c>
      <c r="Y87" s="41">
        <f>'[1]FACTURACION FEB18'!$L273/1000</f>
        <v>0</v>
      </c>
      <c r="Z87" s="41">
        <f>'[1]FACTURACION FEB18'!$K273/1000</f>
        <v>0.86299999999999999</v>
      </c>
      <c r="AA87" s="34"/>
      <c r="AB87" s="41">
        <f>'[1]FACTURACION FEB18'!$O273/1000</f>
        <v>46.125</v>
      </c>
      <c r="AC87" s="41">
        <f>'[1]FACTURACION FEB18'!$Q273/1000</f>
        <v>0</v>
      </c>
      <c r="AD87" s="34">
        <f t="shared" si="36"/>
        <v>46.125</v>
      </c>
      <c r="AE87" s="34">
        <f t="shared" si="37"/>
        <v>53.447276940903826</v>
      </c>
      <c r="AF87" s="31"/>
      <c r="AG87" s="31"/>
      <c r="AH87" s="35" t="e">
        <f>+INDEX([2]Precios!$B$9:$H$35,MATCH($J87,[2]Precios!$B$9:$B$35,0),7)</f>
        <v>#N/A</v>
      </c>
      <c r="AI87" s="35" t="e">
        <f>+INDEX([2]Precios!$B$9:$H$35,MATCH($J87,[2]Precios!$B$9:$B$35,0),6)</f>
        <v>#N/A</v>
      </c>
      <c r="AJ87" s="36">
        <f t="shared" si="38"/>
        <v>0.86299999999999999</v>
      </c>
      <c r="AK87" s="36">
        <f t="shared" si="38"/>
        <v>46.125</v>
      </c>
      <c r="AL87" s="36" t="e">
        <f t="shared" si="18"/>
        <v>#N/A</v>
      </c>
      <c r="AM87" s="36" t="e">
        <f t="shared" si="18"/>
        <v>#N/A</v>
      </c>
      <c r="AN87" s="36"/>
      <c r="AO87" s="37" t="e">
        <f t="shared" si="29"/>
        <v>#N/A</v>
      </c>
      <c r="AP87" s="34" t="e">
        <f t="shared" si="39"/>
        <v>#N/A</v>
      </c>
      <c r="AQ87" s="31"/>
      <c r="AR87" s="31"/>
      <c r="AS87" s="35" t="e">
        <f t="shared" si="25"/>
        <v>#N/A</v>
      </c>
      <c r="AT87" s="35" t="e">
        <f t="shared" si="25"/>
        <v>#N/A</v>
      </c>
      <c r="AU87" s="35">
        <f t="shared" si="25"/>
        <v>0</v>
      </c>
      <c r="AV87" s="35">
        <f t="shared" si="25"/>
        <v>0</v>
      </c>
      <c r="AW87" s="35" t="e">
        <f t="shared" si="26"/>
        <v>#N/A</v>
      </c>
      <c r="AX87" s="35" t="e">
        <f t="shared" si="26"/>
        <v>#N/A</v>
      </c>
      <c r="AY87" s="35" t="e">
        <f t="shared" si="40"/>
        <v>#N/A</v>
      </c>
      <c r="AZ87" s="35" t="e">
        <f t="shared" si="41"/>
        <v>#N/A</v>
      </c>
      <c r="BA87" s="31"/>
      <c r="BB87" s="31"/>
      <c r="BC87" s="35"/>
      <c r="BD87" s="35"/>
      <c r="BE87" s="35"/>
      <c r="BF87" s="35"/>
      <c r="BG87" s="35"/>
      <c r="BH87" s="35"/>
      <c r="BI87" s="35"/>
      <c r="BJ87" s="35"/>
      <c r="BK87" s="35"/>
    </row>
    <row r="88" spans="2:63" hidden="1" x14ac:dyDescent="0.25">
      <c r="B88" s="24"/>
      <c r="C88" s="11" t="s">
        <v>40</v>
      </c>
      <c r="D88" s="11" t="s">
        <v>41</v>
      </c>
      <c r="E88" s="11" t="s">
        <v>51</v>
      </c>
      <c r="F88" s="1"/>
      <c r="G88" s="1" t="s">
        <v>71</v>
      </c>
      <c r="H88" s="9">
        <v>220</v>
      </c>
      <c r="I88" s="10" t="s">
        <v>76</v>
      </c>
      <c r="J88" s="10" t="s">
        <v>77</v>
      </c>
      <c r="K88" s="25">
        <f t="shared" si="42"/>
        <v>43101</v>
      </c>
      <c r="L88" s="25">
        <f t="shared" si="42"/>
        <v>50040</v>
      </c>
      <c r="M88" s="9" t="s">
        <v>71</v>
      </c>
      <c r="N88" s="35">
        <f t="shared" si="30"/>
        <v>0</v>
      </c>
      <c r="O88" s="35">
        <f t="shared" si="31"/>
        <v>55.863001164923993</v>
      </c>
      <c r="P88" s="35">
        <f t="shared" si="32"/>
        <v>0</v>
      </c>
      <c r="Q88" s="35">
        <f t="shared" si="33"/>
        <v>212.03100000000001</v>
      </c>
      <c r="R88" s="47">
        <f t="shared" si="34"/>
        <v>11844.688</v>
      </c>
      <c r="S88" s="47">
        <f t="shared" si="35"/>
        <v>55.863001164923993</v>
      </c>
      <c r="T88" s="9"/>
      <c r="W88" s="34">
        <f t="shared" si="21"/>
        <v>0</v>
      </c>
      <c r="X88" s="34">
        <f t="shared" si="21"/>
        <v>55.863001164923993</v>
      </c>
      <c r="Y88" s="41">
        <f>'[1]FACTURACION FEB18'!$L274/1000</f>
        <v>0</v>
      </c>
      <c r="Z88" s="41">
        <f>'[1]FACTURACION FEB18'!$K274/1000</f>
        <v>212.03100000000001</v>
      </c>
      <c r="AA88" s="34"/>
      <c r="AB88" s="41">
        <f>'[1]FACTURACION FEB18'!$O274/1000</f>
        <v>11844.688</v>
      </c>
      <c r="AC88" s="41">
        <f>'[1]FACTURACION FEB18'!$Q274/1000</f>
        <v>0</v>
      </c>
      <c r="AD88" s="34">
        <f t="shared" si="36"/>
        <v>11844.688</v>
      </c>
      <c r="AE88" s="34">
        <f t="shared" si="37"/>
        <v>55.863001164923993</v>
      </c>
      <c r="AF88" s="31"/>
      <c r="AG88" s="31"/>
      <c r="AH88" s="35" t="e">
        <f>+INDEX([2]Precios!$B$9:$H$35,MATCH($J88,[2]Precios!$B$9:$B$35,0),7)</f>
        <v>#N/A</v>
      </c>
      <c r="AI88" s="35" t="e">
        <f>+INDEX([2]Precios!$B$9:$H$35,MATCH($J88,[2]Precios!$B$9:$B$35,0),6)</f>
        <v>#N/A</v>
      </c>
      <c r="AJ88" s="36">
        <f t="shared" si="38"/>
        <v>212.03100000000001</v>
      </c>
      <c r="AK88" s="36">
        <f t="shared" si="38"/>
        <v>11844.688</v>
      </c>
      <c r="AL88" s="36" t="e">
        <f t="shared" si="18"/>
        <v>#N/A</v>
      </c>
      <c r="AM88" s="36" t="e">
        <f t="shared" si="18"/>
        <v>#N/A</v>
      </c>
      <c r="AN88" s="36"/>
      <c r="AO88" s="37" t="e">
        <f t="shared" si="29"/>
        <v>#N/A</v>
      </c>
      <c r="AP88" s="34" t="e">
        <f t="shared" si="39"/>
        <v>#N/A</v>
      </c>
      <c r="AQ88" s="31"/>
      <c r="AR88" s="31"/>
      <c r="AS88" s="35" t="e">
        <f t="shared" si="25"/>
        <v>#N/A</v>
      </c>
      <c r="AT88" s="35" t="e">
        <f t="shared" si="25"/>
        <v>#N/A</v>
      </c>
      <c r="AU88" s="35">
        <f t="shared" si="25"/>
        <v>0</v>
      </c>
      <c r="AV88" s="35">
        <f t="shared" si="25"/>
        <v>0</v>
      </c>
      <c r="AW88" s="35" t="e">
        <f t="shared" si="26"/>
        <v>#N/A</v>
      </c>
      <c r="AX88" s="35" t="e">
        <f t="shared" si="26"/>
        <v>#N/A</v>
      </c>
      <c r="AY88" s="35" t="e">
        <f t="shared" si="40"/>
        <v>#N/A</v>
      </c>
      <c r="AZ88" s="35" t="e">
        <f t="shared" si="41"/>
        <v>#N/A</v>
      </c>
      <c r="BA88" s="31"/>
      <c r="BB88" s="31"/>
      <c r="BC88" s="35"/>
      <c r="BD88" s="35"/>
      <c r="BE88" s="35"/>
      <c r="BF88" s="35"/>
      <c r="BG88" s="35"/>
      <c r="BH88" s="35"/>
      <c r="BI88" s="35"/>
      <c r="BJ88" s="35"/>
      <c r="BK88" s="35"/>
    </row>
    <row r="89" spans="2:63" hidden="1" x14ac:dyDescent="0.25">
      <c r="B89" s="24"/>
      <c r="C89" s="11" t="s">
        <v>40</v>
      </c>
      <c r="D89" s="11" t="s">
        <v>41</v>
      </c>
      <c r="E89" s="11" t="s">
        <v>51</v>
      </c>
      <c r="F89" s="1"/>
      <c r="G89" s="1" t="s">
        <v>72</v>
      </c>
      <c r="H89" s="9">
        <v>220</v>
      </c>
      <c r="I89" s="10" t="s">
        <v>76</v>
      </c>
      <c r="J89" s="10" t="s">
        <v>77</v>
      </c>
      <c r="K89" s="25">
        <f t="shared" si="42"/>
        <v>43101</v>
      </c>
      <c r="L89" s="25">
        <f t="shared" si="42"/>
        <v>50040</v>
      </c>
      <c r="M89" s="9" t="s">
        <v>80</v>
      </c>
      <c r="N89" s="35">
        <f t="shared" si="30"/>
        <v>0</v>
      </c>
      <c r="O89" s="35">
        <f t="shared" si="31"/>
        <v>50.320060790273558</v>
      </c>
      <c r="P89" s="35">
        <f t="shared" si="32"/>
        <v>0</v>
      </c>
      <c r="Q89" s="35">
        <f t="shared" si="33"/>
        <v>3.29</v>
      </c>
      <c r="R89" s="47">
        <f t="shared" si="34"/>
        <v>165.553</v>
      </c>
      <c r="S89" s="47">
        <f t="shared" si="35"/>
        <v>50.320060790273558</v>
      </c>
      <c r="T89" s="9"/>
      <c r="W89" s="34">
        <f t="shared" si="21"/>
        <v>0</v>
      </c>
      <c r="X89" s="34">
        <f t="shared" si="21"/>
        <v>50.320060790273558</v>
      </c>
      <c r="Y89" s="41">
        <f>'[1]FACTURACION FEB18'!$L275/1000</f>
        <v>0</v>
      </c>
      <c r="Z89" s="41">
        <f>'[1]FACTURACION FEB18'!$K275/1000</f>
        <v>3.29</v>
      </c>
      <c r="AA89" s="34"/>
      <c r="AB89" s="41">
        <f>'[1]FACTURACION FEB18'!$O275/1000</f>
        <v>165.553</v>
      </c>
      <c r="AC89" s="41">
        <f>'[1]FACTURACION FEB18'!$Q275/1000</f>
        <v>0.67400000000000004</v>
      </c>
      <c r="AD89" s="34">
        <f t="shared" si="36"/>
        <v>165.553</v>
      </c>
      <c r="AE89" s="34">
        <f t="shared" si="37"/>
        <v>50.320060790273558</v>
      </c>
      <c r="AF89" s="31"/>
      <c r="AG89" s="31"/>
      <c r="AH89" s="35" t="e">
        <f>+INDEX([2]Precios!$B$9:$H$35,MATCH($J89,[2]Precios!$B$9:$B$35,0),7)</f>
        <v>#N/A</v>
      </c>
      <c r="AI89" s="35" t="e">
        <f>+INDEX([2]Precios!$B$9:$H$35,MATCH($J89,[2]Precios!$B$9:$B$35,0),6)</f>
        <v>#N/A</v>
      </c>
      <c r="AJ89" s="36">
        <f t="shared" si="38"/>
        <v>3.29</v>
      </c>
      <c r="AK89" s="36">
        <f t="shared" si="38"/>
        <v>165.553</v>
      </c>
      <c r="AL89" s="36" t="e">
        <f t="shared" ref="AL89:AM152" si="43">+AH89*AJ89</f>
        <v>#N/A</v>
      </c>
      <c r="AM89" s="36" t="e">
        <f t="shared" si="43"/>
        <v>#N/A</v>
      </c>
      <c r="AN89" s="36"/>
      <c r="AO89" s="37" t="e">
        <f t="shared" si="29"/>
        <v>#N/A</v>
      </c>
      <c r="AP89" s="34" t="e">
        <f t="shared" si="39"/>
        <v>#N/A</v>
      </c>
      <c r="AQ89" s="31"/>
      <c r="AR89" s="31"/>
      <c r="AS89" s="35" t="e">
        <f t="shared" si="25"/>
        <v>#N/A</v>
      </c>
      <c r="AT89" s="35" t="e">
        <f t="shared" si="25"/>
        <v>#N/A</v>
      </c>
      <c r="AU89" s="35">
        <f t="shared" si="25"/>
        <v>0</v>
      </c>
      <c r="AV89" s="35">
        <f t="shared" si="25"/>
        <v>0</v>
      </c>
      <c r="AW89" s="35" t="e">
        <f t="shared" si="26"/>
        <v>#N/A</v>
      </c>
      <c r="AX89" s="35" t="e">
        <f t="shared" si="26"/>
        <v>#N/A</v>
      </c>
      <c r="AY89" s="35" t="e">
        <f t="shared" si="40"/>
        <v>#N/A</v>
      </c>
      <c r="AZ89" s="35" t="e">
        <f t="shared" si="41"/>
        <v>#N/A</v>
      </c>
      <c r="BA89" s="31"/>
      <c r="BB89" s="31"/>
      <c r="BC89" s="35"/>
      <c r="BD89" s="35"/>
      <c r="BE89" s="35"/>
      <c r="BF89" s="35"/>
      <c r="BG89" s="35"/>
      <c r="BH89" s="35"/>
      <c r="BI89" s="35"/>
      <c r="BJ89" s="35"/>
      <c r="BK89" s="35"/>
    </row>
    <row r="90" spans="2:63" hidden="1" x14ac:dyDescent="0.25">
      <c r="B90" s="24"/>
      <c r="C90" s="11" t="s">
        <v>40</v>
      </c>
      <c r="D90" s="11" t="s">
        <v>41</v>
      </c>
      <c r="E90" s="11" t="s">
        <v>51</v>
      </c>
      <c r="F90" s="1"/>
      <c r="G90" s="1" t="s">
        <v>62</v>
      </c>
      <c r="H90" s="9">
        <v>220</v>
      </c>
      <c r="I90" s="10" t="s">
        <v>76</v>
      </c>
      <c r="J90" s="10" t="s">
        <v>77</v>
      </c>
      <c r="K90" s="25">
        <f t="shared" si="42"/>
        <v>43101</v>
      </c>
      <c r="L90" s="25">
        <f t="shared" si="42"/>
        <v>50040</v>
      </c>
      <c r="M90" s="9" t="s">
        <v>62</v>
      </c>
      <c r="N90" s="35">
        <f t="shared" si="30"/>
        <v>0</v>
      </c>
      <c r="O90" s="35">
        <f t="shared" si="31"/>
        <v>53.531999303311203</v>
      </c>
      <c r="P90" s="35">
        <f t="shared" si="32"/>
        <v>0</v>
      </c>
      <c r="Q90" s="35">
        <f t="shared" si="33"/>
        <v>258.36500000000001</v>
      </c>
      <c r="R90" s="47">
        <f t="shared" si="34"/>
        <v>13830.795</v>
      </c>
      <c r="S90" s="47">
        <f t="shared" si="35"/>
        <v>53.531999303311203</v>
      </c>
      <c r="T90" s="9"/>
      <c r="W90" s="34">
        <f t="shared" si="21"/>
        <v>0</v>
      </c>
      <c r="X90" s="34">
        <f t="shared" si="21"/>
        <v>53.531999303311203</v>
      </c>
      <c r="Y90" s="41">
        <f>'[1]FACTURACION FEB18'!$L276/1000</f>
        <v>0</v>
      </c>
      <c r="Z90" s="41">
        <f>'[1]FACTURACION FEB18'!$K276/1000</f>
        <v>258.36500000000001</v>
      </c>
      <c r="AA90" s="34"/>
      <c r="AB90" s="41">
        <f>'[1]FACTURACION FEB18'!$O276/1000</f>
        <v>13830.795</v>
      </c>
      <c r="AC90" s="41">
        <f>'[1]FACTURACION FEB18'!$Q276/1000</f>
        <v>0</v>
      </c>
      <c r="AD90" s="34">
        <f t="shared" si="36"/>
        <v>13830.795</v>
      </c>
      <c r="AE90" s="34">
        <f t="shared" si="37"/>
        <v>53.531999303311203</v>
      </c>
      <c r="AF90" s="31"/>
      <c r="AG90" s="31"/>
      <c r="AH90" s="35" t="e">
        <f>+INDEX([2]Precios!$B$9:$H$35,MATCH($J90,[2]Precios!$B$9:$B$35,0),7)</f>
        <v>#N/A</v>
      </c>
      <c r="AI90" s="35" t="e">
        <f>+INDEX([2]Precios!$B$9:$H$35,MATCH($J90,[2]Precios!$B$9:$B$35,0),6)</f>
        <v>#N/A</v>
      </c>
      <c r="AJ90" s="36">
        <f t="shared" si="38"/>
        <v>258.36500000000001</v>
      </c>
      <c r="AK90" s="36">
        <f t="shared" si="38"/>
        <v>13830.795</v>
      </c>
      <c r="AL90" s="36" t="e">
        <f t="shared" si="43"/>
        <v>#N/A</v>
      </c>
      <c r="AM90" s="36" t="e">
        <f t="shared" si="43"/>
        <v>#N/A</v>
      </c>
      <c r="AN90" s="36"/>
      <c r="AO90" s="37" t="e">
        <f t="shared" si="29"/>
        <v>#N/A</v>
      </c>
      <c r="AP90" s="34" t="e">
        <f t="shared" si="39"/>
        <v>#N/A</v>
      </c>
      <c r="AQ90" s="31"/>
      <c r="AR90" s="31"/>
      <c r="AS90" s="35" t="e">
        <f t="shared" si="25"/>
        <v>#N/A</v>
      </c>
      <c r="AT90" s="35" t="e">
        <f t="shared" si="25"/>
        <v>#N/A</v>
      </c>
      <c r="AU90" s="35">
        <f t="shared" si="25"/>
        <v>0</v>
      </c>
      <c r="AV90" s="35">
        <f t="shared" si="25"/>
        <v>0</v>
      </c>
      <c r="AW90" s="35" t="e">
        <f t="shared" si="26"/>
        <v>#N/A</v>
      </c>
      <c r="AX90" s="35" t="e">
        <f t="shared" si="26"/>
        <v>#N/A</v>
      </c>
      <c r="AY90" s="35" t="e">
        <f t="shared" si="40"/>
        <v>#N/A</v>
      </c>
      <c r="AZ90" s="35" t="e">
        <f t="shared" si="41"/>
        <v>#N/A</v>
      </c>
      <c r="BA90" s="31"/>
      <c r="BB90" s="31"/>
      <c r="BC90" s="35"/>
      <c r="BD90" s="35"/>
      <c r="BE90" s="35"/>
      <c r="BF90" s="35"/>
      <c r="BG90" s="35"/>
      <c r="BH90" s="35"/>
      <c r="BI90" s="35"/>
      <c r="BJ90" s="35"/>
      <c r="BK90" s="35"/>
    </row>
    <row r="91" spans="2:63" hidden="1" x14ac:dyDescent="0.25">
      <c r="B91" s="24"/>
      <c r="C91" s="11" t="s">
        <v>40</v>
      </c>
      <c r="D91" s="11" t="s">
        <v>41</v>
      </c>
      <c r="E91" s="11" t="s">
        <v>51</v>
      </c>
      <c r="F91" s="1"/>
      <c r="G91" s="1" t="s">
        <v>65</v>
      </c>
      <c r="H91" s="9">
        <v>220</v>
      </c>
      <c r="I91" s="10" t="s">
        <v>76</v>
      </c>
      <c r="J91" s="10" t="s">
        <v>77</v>
      </c>
      <c r="K91" s="25">
        <f t="shared" si="42"/>
        <v>43101</v>
      </c>
      <c r="L91" s="25">
        <f t="shared" si="42"/>
        <v>50040</v>
      </c>
      <c r="M91" s="9" t="s">
        <v>65</v>
      </c>
      <c r="N91" s="35">
        <f t="shared" si="30"/>
        <v>0</v>
      </c>
      <c r="O91" s="35">
        <f t="shared" si="31"/>
        <v>55.040002723589687</v>
      </c>
      <c r="P91" s="35">
        <f t="shared" si="32"/>
        <v>0</v>
      </c>
      <c r="Q91" s="35">
        <f t="shared" si="33"/>
        <v>176.238</v>
      </c>
      <c r="R91" s="47">
        <f t="shared" si="34"/>
        <v>9700.14</v>
      </c>
      <c r="S91" s="47">
        <f t="shared" si="35"/>
        <v>55.040002723589687</v>
      </c>
      <c r="T91" s="9"/>
      <c r="W91" s="34">
        <f t="shared" si="21"/>
        <v>0</v>
      </c>
      <c r="X91" s="34">
        <f t="shared" si="21"/>
        <v>55.040002723589687</v>
      </c>
      <c r="Y91" s="41">
        <f>'[1]FACTURACION FEB18'!$L277/1000</f>
        <v>0</v>
      </c>
      <c r="Z91" s="41">
        <f>'[1]FACTURACION FEB18'!$K277/1000</f>
        <v>176.238</v>
      </c>
      <c r="AA91" s="34"/>
      <c r="AB91" s="41">
        <f>'[1]FACTURACION FEB18'!$O277/1000</f>
        <v>9700.14</v>
      </c>
      <c r="AC91" s="41">
        <f>'[1]FACTURACION FEB18'!$Q277/1000</f>
        <v>4.2000000000000003E-2</v>
      </c>
      <c r="AD91" s="34">
        <f t="shared" si="36"/>
        <v>9700.14</v>
      </c>
      <c r="AE91" s="34">
        <f t="shared" si="37"/>
        <v>55.040002723589687</v>
      </c>
      <c r="AF91" s="31"/>
      <c r="AG91" s="31"/>
      <c r="AH91" s="35" t="e">
        <f>+INDEX([2]Precios!$B$9:$H$35,MATCH($J91,[2]Precios!$B$9:$B$35,0),7)</f>
        <v>#N/A</v>
      </c>
      <c r="AI91" s="35" t="e">
        <f>+INDEX([2]Precios!$B$9:$H$35,MATCH($J91,[2]Precios!$B$9:$B$35,0),6)</f>
        <v>#N/A</v>
      </c>
      <c r="AJ91" s="36">
        <f t="shared" si="38"/>
        <v>176.238</v>
      </c>
      <c r="AK91" s="36">
        <f t="shared" si="38"/>
        <v>9700.14</v>
      </c>
      <c r="AL91" s="36" t="e">
        <f t="shared" si="43"/>
        <v>#N/A</v>
      </c>
      <c r="AM91" s="36" t="e">
        <f t="shared" si="43"/>
        <v>#N/A</v>
      </c>
      <c r="AN91" s="36"/>
      <c r="AO91" s="37" t="e">
        <f t="shared" si="29"/>
        <v>#N/A</v>
      </c>
      <c r="AP91" s="34" t="e">
        <f t="shared" si="39"/>
        <v>#N/A</v>
      </c>
      <c r="AQ91" s="31"/>
      <c r="AR91" s="31"/>
      <c r="AS91" s="35" t="e">
        <f t="shared" si="25"/>
        <v>#N/A</v>
      </c>
      <c r="AT91" s="35" t="e">
        <f t="shared" si="25"/>
        <v>#N/A</v>
      </c>
      <c r="AU91" s="35">
        <f t="shared" si="25"/>
        <v>0</v>
      </c>
      <c r="AV91" s="35">
        <f t="shared" si="25"/>
        <v>0</v>
      </c>
      <c r="AW91" s="35" t="e">
        <f t="shared" si="26"/>
        <v>#N/A</v>
      </c>
      <c r="AX91" s="35" t="e">
        <f t="shared" si="26"/>
        <v>#N/A</v>
      </c>
      <c r="AY91" s="35" t="e">
        <f t="shared" si="40"/>
        <v>#N/A</v>
      </c>
      <c r="AZ91" s="35" t="e">
        <f t="shared" si="41"/>
        <v>#N/A</v>
      </c>
      <c r="BA91" s="31"/>
      <c r="BB91" s="31"/>
      <c r="BC91" s="35"/>
      <c r="BD91" s="35"/>
      <c r="BE91" s="35"/>
      <c r="BF91" s="35"/>
      <c r="BG91" s="35"/>
      <c r="BH91" s="35"/>
      <c r="BI91" s="35"/>
      <c r="BJ91" s="35"/>
      <c r="BK91" s="35"/>
    </row>
    <row r="92" spans="2:63" hidden="1" x14ac:dyDescent="0.25">
      <c r="B92" s="24"/>
      <c r="C92" s="11" t="s">
        <v>40</v>
      </c>
      <c r="D92" s="11" t="s">
        <v>41</v>
      </c>
      <c r="E92" s="11" t="s">
        <v>51</v>
      </c>
      <c r="F92" s="1"/>
      <c r="G92" s="1" t="s">
        <v>73</v>
      </c>
      <c r="H92" s="9">
        <v>220</v>
      </c>
      <c r="I92" s="10" t="s">
        <v>76</v>
      </c>
      <c r="J92" s="10" t="s">
        <v>77</v>
      </c>
      <c r="K92" s="25">
        <f t="shared" si="42"/>
        <v>43101</v>
      </c>
      <c r="L92" s="25">
        <f t="shared" si="42"/>
        <v>50040</v>
      </c>
      <c r="M92" s="9" t="s">
        <v>73</v>
      </c>
      <c r="N92" s="35">
        <f t="shared" si="30"/>
        <v>0</v>
      </c>
      <c r="O92" s="35">
        <f t="shared" si="31"/>
        <v>54.541624874623871</v>
      </c>
      <c r="P92" s="35">
        <f t="shared" si="32"/>
        <v>0</v>
      </c>
      <c r="Q92" s="35">
        <f t="shared" si="33"/>
        <v>0.997</v>
      </c>
      <c r="R92" s="47">
        <f t="shared" si="34"/>
        <v>54.378</v>
      </c>
      <c r="S92" s="47">
        <f t="shared" si="35"/>
        <v>54.541624874623871</v>
      </c>
      <c r="T92" s="9"/>
      <c r="W92" s="34">
        <f t="shared" si="21"/>
        <v>0</v>
      </c>
      <c r="X92" s="34">
        <f t="shared" si="21"/>
        <v>54.541624874623871</v>
      </c>
      <c r="Y92" s="41">
        <f>'[1]FACTURACION FEB18'!$L278/1000</f>
        <v>0</v>
      </c>
      <c r="Z92" s="41">
        <f>'[1]FACTURACION FEB18'!$K278/1000</f>
        <v>0.997</v>
      </c>
      <c r="AA92" s="34"/>
      <c r="AB92" s="41">
        <f>'[1]FACTURACION FEB18'!$O278/1000</f>
        <v>54.378</v>
      </c>
      <c r="AC92" s="41">
        <f>'[1]FACTURACION FEB18'!$Q278/1000</f>
        <v>0</v>
      </c>
      <c r="AD92" s="34">
        <f t="shared" si="36"/>
        <v>54.378</v>
      </c>
      <c r="AE92" s="34">
        <f t="shared" si="37"/>
        <v>54.541624874623871</v>
      </c>
      <c r="AF92" s="31"/>
      <c r="AG92" s="31"/>
      <c r="AH92" s="35" t="e">
        <f>+INDEX([2]Precios!$B$9:$H$35,MATCH($J92,[2]Precios!$B$9:$B$35,0),7)</f>
        <v>#N/A</v>
      </c>
      <c r="AI92" s="35" t="e">
        <f>+INDEX([2]Precios!$B$9:$H$35,MATCH($J92,[2]Precios!$B$9:$B$35,0),6)</f>
        <v>#N/A</v>
      </c>
      <c r="AJ92" s="36">
        <f t="shared" si="38"/>
        <v>0.997</v>
      </c>
      <c r="AK92" s="36">
        <f t="shared" si="38"/>
        <v>54.378</v>
      </c>
      <c r="AL92" s="36" t="e">
        <f t="shared" si="43"/>
        <v>#N/A</v>
      </c>
      <c r="AM92" s="36" t="e">
        <f t="shared" si="43"/>
        <v>#N/A</v>
      </c>
      <c r="AN92" s="36"/>
      <c r="AO92" s="37" t="e">
        <f t="shared" si="29"/>
        <v>#N/A</v>
      </c>
      <c r="AP92" s="34" t="e">
        <f t="shared" si="39"/>
        <v>#N/A</v>
      </c>
      <c r="AQ92" s="31"/>
      <c r="AR92" s="31"/>
      <c r="AS92" s="35" t="e">
        <f t="shared" si="25"/>
        <v>#N/A</v>
      </c>
      <c r="AT92" s="35" t="e">
        <f t="shared" si="25"/>
        <v>#N/A</v>
      </c>
      <c r="AU92" s="35">
        <f t="shared" si="25"/>
        <v>0</v>
      </c>
      <c r="AV92" s="35">
        <f t="shared" si="25"/>
        <v>0</v>
      </c>
      <c r="AW92" s="35" t="e">
        <f t="shared" si="26"/>
        <v>#N/A</v>
      </c>
      <c r="AX92" s="35" t="e">
        <f t="shared" si="26"/>
        <v>#N/A</v>
      </c>
      <c r="AY92" s="35" t="e">
        <f t="shared" si="40"/>
        <v>#N/A</v>
      </c>
      <c r="AZ92" s="35" t="e">
        <f t="shared" si="41"/>
        <v>#N/A</v>
      </c>
      <c r="BA92" s="31"/>
      <c r="BB92" s="31"/>
      <c r="BC92" s="35"/>
      <c r="BD92" s="35"/>
      <c r="BE92" s="35"/>
      <c r="BF92" s="35"/>
      <c r="BG92" s="35"/>
      <c r="BH92" s="35"/>
      <c r="BI92" s="35"/>
      <c r="BJ92" s="35"/>
      <c r="BK92" s="35"/>
    </row>
    <row r="93" spans="2:63" hidden="1" x14ac:dyDescent="0.25">
      <c r="B93" s="24"/>
      <c r="C93" s="11" t="s">
        <v>40</v>
      </c>
      <c r="D93" s="11" t="s">
        <v>41</v>
      </c>
      <c r="E93" s="11" t="s">
        <v>51</v>
      </c>
      <c r="F93" s="1"/>
      <c r="G93" s="1" t="s">
        <v>74</v>
      </c>
      <c r="H93" s="9">
        <v>220</v>
      </c>
      <c r="I93" s="10" t="s">
        <v>76</v>
      </c>
      <c r="J93" s="10" t="s">
        <v>77</v>
      </c>
      <c r="K93" s="25">
        <f t="shared" si="42"/>
        <v>43101</v>
      </c>
      <c r="L93" s="25">
        <f t="shared" si="42"/>
        <v>50040</v>
      </c>
      <c r="M93" s="9" t="s">
        <v>74</v>
      </c>
      <c r="N93" s="35">
        <f t="shared" si="30"/>
        <v>0</v>
      </c>
      <c r="O93" s="35">
        <f t="shared" si="31"/>
        <v>66.229999351785821</v>
      </c>
      <c r="P93" s="35">
        <f t="shared" si="32"/>
        <v>0</v>
      </c>
      <c r="Q93" s="35">
        <f t="shared" si="33"/>
        <v>154.27000000000001</v>
      </c>
      <c r="R93" s="47">
        <f t="shared" si="34"/>
        <v>10217.302</v>
      </c>
      <c r="S93" s="47">
        <f t="shared" si="35"/>
        <v>66.229999351785821</v>
      </c>
      <c r="T93" s="9"/>
      <c r="W93" s="34">
        <f t="shared" si="21"/>
        <v>0</v>
      </c>
      <c r="X93" s="34">
        <f t="shared" si="21"/>
        <v>66.229999351785821</v>
      </c>
      <c r="Y93" s="41">
        <f>'[1]FACTURACION FEB18'!$L279/1000</f>
        <v>0</v>
      </c>
      <c r="Z93" s="41">
        <f>'[1]FACTURACION FEB18'!$K279/1000</f>
        <v>154.27000000000001</v>
      </c>
      <c r="AA93" s="34"/>
      <c r="AB93" s="41">
        <f>'[1]FACTURACION FEB18'!$O279/1000</f>
        <v>10217.302</v>
      </c>
      <c r="AC93" s="41">
        <f>'[1]FACTURACION FEB18'!$Q279/1000</f>
        <v>0</v>
      </c>
      <c r="AD93" s="34">
        <f t="shared" si="36"/>
        <v>10217.302</v>
      </c>
      <c r="AE93" s="34">
        <f t="shared" si="37"/>
        <v>66.229999351785821</v>
      </c>
      <c r="AF93" s="31"/>
      <c r="AG93" s="31"/>
      <c r="AH93" s="35" t="e">
        <f>+INDEX([2]Precios!$B$9:$H$35,MATCH($J93,[2]Precios!$B$9:$B$35,0),7)</f>
        <v>#N/A</v>
      </c>
      <c r="AI93" s="35" t="e">
        <f>+INDEX([2]Precios!$B$9:$H$35,MATCH($J93,[2]Precios!$B$9:$B$35,0),6)</f>
        <v>#N/A</v>
      </c>
      <c r="AJ93" s="36">
        <f t="shared" si="38"/>
        <v>154.27000000000001</v>
      </c>
      <c r="AK93" s="36">
        <f t="shared" si="38"/>
        <v>10217.302</v>
      </c>
      <c r="AL93" s="36" t="e">
        <f t="shared" si="43"/>
        <v>#N/A</v>
      </c>
      <c r="AM93" s="36" t="e">
        <f t="shared" si="43"/>
        <v>#N/A</v>
      </c>
      <c r="AN93" s="36"/>
      <c r="AO93" s="37" t="e">
        <f t="shared" si="29"/>
        <v>#N/A</v>
      </c>
      <c r="AP93" s="34" t="e">
        <f t="shared" si="39"/>
        <v>#N/A</v>
      </c>
      <c r="AQ93" s="31"/>
      <c r="AR93" s="31"/>
      <c r="AS93" s="35" t="e">
        <f t="shared" si="25"/>
        <v>#N/A</v>
      </c>
      <c r="AT93" s="35" t="e">
        <f t="shared" si="25"/>
        <v>#N/A</v>
      </c>
      <c r="AU93" s="35">
        <f t="shared" si="25"/>
        <v>0</v>
      </c>
      <c r="AV93" s="35">
        <f t="shared" si="25"/>
        <v>0</v>
      </c>
      <c r="AW93" s="35" t="e">
        <f t="shared" si="26"/>
        <v>#N/A</v>
      </c>
      <c r="AX93" s="35" t="e">
        <f t="shared" si="26"/>
        <v>#N/A</v>
      </c>
      <c r="AY93" s="35" t="e">
        <f t="shared" si="40"/>
        <v>#N/A</v>
      </c>
      <c r="AZ93" s="35" t="e">
        <f t="shared" si="41"/>
        <v>#N/A</v>
      </c>
      <c r="BA93" s="31"/>
      <c r="BB93" s="31"/>
      <c r="BC93" s="35"/>
      <c r="BD93" s="35"/>
      <c r="BE93" s="35"/>
      <c r="BF93" s="35"/>
      <c r="BG93" s="35"/>
      <c r="BH93" s="35"/>
      <c r="BI93" s="35"/>
      <c r="BJ93" s="35"/>
      <c r="BK93" s="35"/>
    </row>
    <row r="94" spans="2:63" hidden="1" x14ac:dyDescent="0.25">
      <c r="B94" s="24"/>
      <c r="C94" s="11" t="s">
        <v>40</v>
      </c>
      <c r="D94" s="11" t="s">
        <v>41</v>
      </c>
      <c r="E94" s="11" t="s">
        <v>51</v>
      </c>
      <c r="F94" s="1"/>
      <c r="G94" s="1" t="s">
        <v>69</v>
      </c>
      <c r="H94" s="9">
        <v>220</v>
      </c>
      <c r="I94" s="10" t="s">
        <v>76</v>
      </c>
      <c r="J94" s="10" t="s">
        <v>78</v>
      </c>
      <c r="K94" s="25">
        <f t="shared" si="42"/>
        <v>43101</v>
      </c>
      <c r="L94" s="25">
        <f t="shared" si="42"/>
        <v>50040</v>
      </c>
      <c r="M94" s="9" t="s">
        <v>69</v>
      </c>
      <c r="N94" s="35">
        <f t="shared" si="30"/>
        <v>0</v>
      </c>
      <c r="O94" s="35">
        <f t="shared" si="31"/>
        <v>53.087996728239382</v>
      </c>
      <c r="P94" s="35">
        <f t="shared" si="32"/>
        <v>0</v>
      </c>
      <c r="Q94" s="35">
        <f t="shared" si="33"/>
        <v>102.697</v>
      </c>
      <c r="R94" s="47">
        <f t="shared" si="34"/>
        <v>5451.9780000000001</v>
      </c>
      <c r="S94" s="47">
        <f t="shared" si="35"/>
        <v>53.087996728239382</v>
      </c>
      <c r="T94" s="9"/>
      <c r="W94" s="34">
        <f t="shared" si="21"/>
        <v>0</v>
      </c>
      <c r="X94" s="34">
        <f t="shared" si="21"/>
        <v>53.087996728239382</v>
      </c>
      <c r="Y94" s="34"/>
      <c r="Z94" s="41">
        <f>'[1]FACTURACION FEB18'!$K370/1000</f>
        <v>102.697</v>
      </c>
      <c r="AA94" s="34"/>
      <c r="AB94" s="34">
        <f>'[1]FACTURACION FEB18'!$O370/1000</f>
        <v>5451.9780000000001</v>
      </c>
      <c r="AC94" s="34">
        <f>'[1]FACTURACION FEB18'!$Q370/1000</f>
        <v>2.4470000000000001</v>
      </c>
      <c r="AD94" s="34">
        <f t="shared" si="36"/>
        <v>5451.9780000000001</v>
      </c>
      <c r="AE94" s="34">
        <f t="shared" si="37"/>
        <v>53.087996728239382</v>
      </c>
      <c r="AF94" s="31"/>
      <c r="AG94" s="31"/>
      <c r="AH94" s="35" t="e">
        <f>+INDEX([2]Precios!$B$9:$H$35,MATCH($J94,[2]Precios!$B$9:$B$35,0),7)</f>
        <v>#N/A</v>
      </c>
      <c r="AI94" s="35" t="e">
        <f>+INDEX([2]Precios!$B$9:$H$35,MATCH($J94,[2]Precios!$B$9:$B$35,0),6)</f>
        <v>#N/A</v>
      </c>
      <c r="AJ94" s="36">
        <f t="shared" si="38"/>
        <v>102.697</v>
      </c>
      <c r="AK94" s="36">
        <f t="shared" si="38"/>
        <v>5451.9780000000001</v>
      </c>
      <c r="AL94" s="36" t="e">
        <f t="shared" si="43"/>
        <v>#N/A</v>
      </c>
      <c r="AM94" s="36" t="e">
        <f t="shared" si="43"/>
        <v>#N/A</v>
      </c>
      <c r="AN94" s="36"/>
      <c r="AO94" s="37" t="e">
        <f t="shared" si="29"/>
        <v>#N/A</v>
      </c>
      <c r="AP94" s="34" t="e">
        <f t="shared" si="39"/>
        <v>#N/A</v>
      </c>
      <c r="AQ94" s="31"/>
      <c r="AR94" s="31"/>
      <c r="AS94" s="35" t="e">
        <f t="shared" si="25"/>
        <v>#N/A</v>
      </c>
      <c r="AT94" s="35" t="e">
        <f t="shared" si="25"/>
        <v>#N/A</v>
      </c>
      <c r="AU94" s="35">
        <f t="shared" si="25"/>
        <v>0</v>
      </c>
      <c r="AV94" s="35">
        <f t="shared" si="25"/>
        <v>0</v>
      </c>
      <c r="AW94" s="35" t="e">
        <f t="shared" si="26"/>
        <v>#N/A</v>
      </c>
      <c r="AX94" s="35" t="e">
        <f t="shared" si="26"/>
        <v>#N/A</v>
      </c>
      <c r="AY94" s="35" t="e">
        <f t="shared" si="40"/>
        <v>#N/A</v>
      </c>
      <c r="AZ94" s="35" t="e">
        <f t="shared" si="41"/>
        <v>#N/A</v>
      </c>
      <c r="BA94" s="31"/>
      <c r="BB94" s="31"/>
      <c r="BC94" s="35"/>
      <c r="BD94" s="35"/>
      <c r="BE94" s="35"/>
      <c r="BF94" s="35"/>
      <c r="BG94" s="35"/>
      <c r="BH94" s="35"/>
      <c r="BI94" s="35"/>
      <c r="BJ94" s="35"/>
      <c r="BK94" s="35"/>
    </row>
    <row r="95" spans="2:63" hidden="1" x14ac:dyDescent="0.25">
      <c r="B95" s="24"/>
      <c r="C95" s="11" t="s">
        <v>40</v>
      </c>
      <c r="D95" s="11" t="s">
        <v>41</v>
      </c>
      <c r="E95" s="11" t="s">
        <v>51</v>
      </c>
      <c r="F95" s="1"/>
      <c r="G95" s="1" t="s">
        <v>64</v>
      </c>
      <c r="H95" s="9">
        <v>220</v>
      </c>
      <c r="I95" s="10" t="s">
        <v>76</v>
      </c>
      <c r="J95" s="10" t="s">
        <v>78</v>
      </c>
      <c r="K95" s="25">
        <f t="shared" si="42"/>
        <v>43101</v>
      </c>
      <c r="L95" s="25">
        <f t="shared" si="42"/>
        <v>50040</v>
      </c>
      <c r="M95" s="9" t="s">
        <v>64</v>
      </c>
      <c r="N95" s="35">
        <f t="shared" si="30"/>
        <v>0</v>
      </c>
      <c r="O95" s="35">
        <f t="shared" si="31"/>
        <v>54.996972754793134</v>
      </c>
      <c r="P95" s="35">
        <f t="shared" si="32"/>
        <v>0</v>
      </c>
      <c r="Q95" s="35">
        <f t="shared" si="33"/>
        <v>4.9550000000000001</v>
      </c>
      <c r="R95" s="47">
        <f t="shared" si="34"/>
        <v>272.51</v>
      </c>
      <c r="S95" s="47">
        <f t="shared" si="35"/>
        <v>54.996972754793134</v>
      </c>
      <c r="T95" s="9"/>
      <c r="W95" s="34">
        <f t="shared" si="21"/>
        <v>0</v>
      </c>
      <c r="X95" s="34">
        <f t="shared" si="21"/>
        <v>54.996972754793134</v>
      </c>
      <c r="Y95" s="34"/>
      <c r="Z95" s="41">
        <f>'[1]FACTURACION FEB18'!$K371/1000</f>
        <v>4.9550000000000001</v>
      </c>
      <c r="AA95" s="34"/>
      <c r="AB95" s="34">
        <f>'[1]FACTURACION FEB18'!$O371/1000</f>
        <v>272.51</v>
      </c>
      <c r="AC95" s="34">
        <f>'[1]FACTURACION FEB18'!$Q371/1000</f>
        <v>0.66600000000000004</v>
      </c>
      <c r="AD95" s="34">
        <f t="shared" si="36"/>
        <v>272.51</v>
      </c>
      <c r="AE95" s="34">
        <f t="shared" si="37"/>
        <v>54.996972754793134</v>
      </c>
      <c r="AF95" s="31"/>
      <c r="AG95" s="31"/>
      <c r="AH95" s="35" t="e">
        <f>+INDEX([2]Precios!$B$9:$H$35,MATCH($J95,[2]Precios!$B$9:$B$35,0),7)</f>
        <v>#N/A</v>
      </c>
      <c r="AI95" s="35" t="e">
        <f>+INDEX([2]Precios!$B$9:$H$35,MATCH($J95,[2]Precios!$B$9:$B$35,0),6)</f>
        <v>#N/A</v>
      </c>
      <c r="AJ95" s="36">
        <f t="shared" si="38"/>
        <v>4.9550000000000001</v>
      </c>
      <c r="AK95" s="36">
        <f t="shared" si="38"/>
        <v>272.51</v>
      </c>
      <c r="AL95" s="36" t="e">
        <f t="shared" si="43"/>
        <v>#N/A</v>
      </c>
      <c r="AM95" s="36" t="e">
        <f t="shared" si="43"/>
        <v>#N/A</v>
      </c>
      <c r="AN95" s="36"/>
      <c r="AO95" s="37" t="e">
        <f t="shared" si="29"/>
        <v>#N/A</v>
      </c>
      <c r="AP95" s="34" t="e">
        <f t="shared" si="39"/>
        <v>#N/A</v>
      </c>
      <c r="AQ95" s="31"/>
      <c r="AR95" s="31"/>
      <c r="AS95" s="35" t="e">
        <f t="shared" si="25"/>
        <v>#N/A</v>
      </c>
      <c r="AT95" s="35" t="e">
        <f t="shared" si="25"/>
        <v>#N/A</v>
      </c>
      <c r="AU95" s="35">
        <f t="shared" si="25"/>
        <v>0</v>
      </c>
      <c r="AV95" s="35">
        <f t="shared" si="25"/>
        <v>0</v>
      </c>
      <c r="AW95" s="35" t="e">
        <f t="shared" si="26"/>
        <v>#N/A</v>
      </c>
      <c r="AX95" s="35" t="e">
        <f t="shared" si="26"/>
        <v>#N/A</v>
      </c>
      <c r="AY95" s="35" t="e">
        <f t="shared" si="40"/>
        <v>#N/A</v>
      </c>
      <c r="AZ95" s="35" t="e">
        <f t="shared" si="41"/>
        <v>#N/A</v>
      </c>
      <c r="BA95" s="31"/>
      <c r="BB95" s="31"/>
      <c r="BC95" s="35"/>
      <c r="BD95" s="35"/>
      <c r="BE95" s="35"/>
      <c r="BF95" s="35"/>
      <c r="BG95" s="35"/>
      <c r="BH95" s="35"/>
      <c r="BI95" s="35"/>
      <c r="BJ95" s="35"/>
      <c r="BK95" s="35"/>
    </row>
    <row r="96" spans="2:63" hidden="1" x14ac:dyDescent="0.25">
      <c r="B96" s="24"/>
      <c r="C96" s="11" t="s">
        <v>40</v>
      </c>
      <c r="D96" s="11" t="s">
        <v>41</v>
      </c>
      <c r="E96" s="11" t="s">
        <v>51</v>
      </c>
      <c r="F96" s="1"/>
      <c r="G96" s="1" t="s">
        <v>70</v>
      </c>
      <c r="H96" s="9">
        <v>220</v>
      </c>
      <c r="I96" s="10" t="s">
        <v>76</v>
      </c>
      <c r="J96" s="10" t="s">
        <v>78</v>
      </c>
      <c r="K96" s="25">
        <f t="shared" si="42"/>
        <v>43101</v>
      </c>
      <c r="L96" s="25">
        <f t="shared" si="42"/>
        <v>50040</v>
      </c>
      <c r="M96" s="9" t="s">
        <v>70</v>
      </c>
      <c r="N96" s="35">
        <f t="shared" si="30"/>
        <v>0</v>
      </c>
      <c r="O96" s="35">
        <f t="shared" si="31"/>
        <v>50.875997030195279</v>
      </c>
      <c r="P96" s="35">
        <f t="shared" si="32"/>
        <v>0</v>
      </c>
      <c r="Q96" s="35">
        <f t="shared" si="33"/>
        <v>146.81100000000001</v>
      </c>
      <c r="R96" s="47">
        <f t="shared" si="34"/>
        <v>7469.155999999999</v>
      </c>
      <c r="S96" s="47">
        <f t="shared" si="35"/>
        <v>50.875997030195279</v>
      </c>
      <c r="T96" s="9"/>
      <c r="W96" s="34">
        <f t="shared" si="21"/>
        <v>0</v>
      </c>
      <c r="X96" s="34">
        <f t="shared" si="21"/>
        <v>50.875997030195279</v>
      </c>
      <c r="Y96" s="34"/>
      <c r="Z96" s="41">
        <f>'[1]FACTURACION FEB18'!$K372/1000</f>
        <v>146.81100000000001</v>
      </c>
      <c r="AA96" s="34"/>
      <c r="AB96" s="34">
        <f>'[1]FACTURACION FEB18'!$O372/1000</f>
        <v>7469.1559999999999</v>
      </c>
      <c r="AC96" s="34">
        <f>'[1]FACTURACION FEB18'!$Q372/1000</f>
        <v>0.83099999999999996</v>
      </c>
      <c r="AD96" s="34">
        <f t="shared" si="36"/>
        <v>7469.155999999999</v>
      </c>
      <c r="AE96" s="34">
        <f t="shared" si="37"/>
        <v>50.875997030195279</v>
      </c>
      <c r="AF96" s="31"/>
      <c r="AG96" s="31"/>
      <c r="AH96" s="35" t="e">
        <f>+INDEX([2]Precios!$B$9:$H$35,MATCH($J96,[2]Precios!$B$9:$B$35,0),7)</f>
        <v>#N/A</v>
      </c>
      <c r="AI96" s="35" t="e">
        <f>+INDEX([2]Precios!$B$9:$H$35,MATCH($J96,[2]Precios!$B$9:$B$35,0),6)</f>
        <v>#N/A</v>
      </c>
      <c r="AJ96" s="36">
        <f t="shared" si="38"/>
        <v>146.81100000000001</v>
      </c>
      <c r="AK96" s="36">
        <f t="shared" si="38"/>
        <v>7469.155999999999</v>
      </c>
      <c r="AL96" s="36" t="e">
        <f t="shared" si="43"/>
        <v>#N/A</v>
      </c>
      <c r="AM96" s="36" t="e">
        <f t="shared" si="43"/>
        <v>#N/A</v>
      </c>
      <c r="AN96" s="36"/>
      <c r="AO96" s="37" t="e">
        <f t="shared" si="29"/>
        <v>#N/A</v>
      </c>
      <c r="AP96" s="34" t="e">
        <f t="shared" si="39"/>
        <v>#N/A</v>
      </c>
      <c r="AQ96" s="31"/>
      <c r="AR96" s="31"/>
      <c r="AS96" s="35" t="e">
        <f t="shared" si="25"/>
        <v>#N/A</v>
      </c>
      <c r="AT96" s="35" t="e">
        <f t="shared" si="25"/>
        <v>#N/A</v>
      </c>
      <c r="AU96" s="35">
        <f t="shared" si="25"/>
        <v>0</v>
      </c>
      <c r="AV96" s="35">
        <f t="shared" si="25"/>
        <v>0</v>
      </c>
      <c r="AW96" s="35" t="e">
        <f t="shared" si="26"/>
        <v>#N/A</v>
      </c>
      <c r="AX96" s="35" t="e">
        <f t="shared" si="26"/>
        <v>#N/A</v>
      </c>
      <c r="AY96" s="35" t="e">
        <f t="shared" si="40"/>
        <v>#N/A</v>
      </c>
      <c r="AZ96" s="35" t="e">
        <f t="shared" si="41"/>
        <v>#N/A</v>
      </c>
      <c r="BA96" s="31"/>
      <c r="BB96" s="31"/>
      <c r="BC96" s="35"/>
      <c r="BD96" s="35"/>
      <c r="BE96" s="35"/>
      <c r="BF96" s="35"/>
      <c r="BG96" s="35"/>
      <c r="BH96" s="35"/>
      <c r="BI96" s="35"/>
      <c r="BJ96" s="35"/>
      <c r="BK96" s="35"/>
    </row>
    <row r="97" spans="2:63" hidden="1" x14ac:dyDescent="0.25">
      <c r="B97" s="24"/>
      <c r="C97" s="11" t="s">
        <v>40</v>
      </c>
      <c r="D97" s="11" t="s">
        <v>41</v>
      </c>
      <c r="E97" s="11" t="s">
        <v>51</v>
      </c>
      <c r="F97" s="1"/>
      <c r="G97" s="1" t="s">
        <v>60</v>
      </c>
      <c r="H97" s="9">
        <v>220</v>
      </c>
      <c r="I97" s="10" t="s">
        <v>76</v>
      </c>
      <c r="J97" s="10" t="s">
        <v>78</v>
      </c>
      <c r="K97" s="25">
        <f t="shared" si="42"/>
        <v>43101</v>
      </c>
      <c r="L97" s="25">
        <f t="shared" si="42"/>
        <v>50040</v>
      </c>
      <c r="M97" s="9" t="s">
        <v>60</v>
      </c>
      <c r="N97" s="35">
        <f t="shared" si="30"/>
        <v>0</v>
      </c>
      <c r="O97" s="35">
        <f t="shared" si="31"/>
        <v>53.446959896507117</v>
      </c>
      <c r="P97" s="35">
        <f t="shared" si="32"/>
        <v>0</v>
      </c>
      <c r="Q97" s="35">
        <f t="shared" si="33"/>
        <v>1.546</v>
      </c>
      <c r="R97" s="47">
        <f t="shared" si="34"/>
        <v>82.629000000000005</v>
      </c>
      <c r="S97" s="47">
        <f t="shared" si="35"/>
        <v>53.446959896507117</v>
      </c>
      <c r="T97" s="9"/>
      <c r="W97" s="34">
        <f t="shared" si="21"/>
        <v>0</v>
      </c>
      <c r="X97" s="34">
        <f t="shared" si="21"/>
        <v>53.446959896507117</v>
      </c>
      <c r="Y97" s="34"/>
      <c r="Z97" s="41">
        <f>'[1]FACTURACION FEB18'!$K373/1000</f>
        <v>1.546</v>
      </c>
      <c r="AA97" s="34"/>
      <c r="AB97" s="34">
        <f>'[1]FACTURACION FEB18'!$O373/1000</f>
        <v>82.629000000000005</v>
      </c>
      <c r="AC97" s="34">
        <f>'[1]FACTURACION FEB18'!$Q373/1000</f>
        <v>0.20799999999999999</v>
      </c>
      <c r="AD97" s="34">
        <f t="shared" si="36"/>
        <v>82.629000000000005</v>
      </c>
      <c r="AE97" s="34">
        <f t="shared" si="37"/>
        <v>53.446959896507117</v>
      </c>
      <c r="AF97" s="31"/>
      <c r="AG97" s="31"/>
      <c r="AH97" s="35" t="e">
        <f>+INDEX([2]Precios!$B$9:$H$35,MATCH($J97,[2]Precios!$B$9:$B$35,0),7)</f>
        <v>#N/A</v>
      </c>
      <c r="AI97" s="35" t="e">
        <f>+INDEX([2]Precios!$B$9:$H$35,MATCH($J97,[2]Precios!$B$9:$B$35,0),6)</f>
        <v>#N/A</v>
      </c>
      <c r="AJ97" s="36">
        <f t="shared" si="38"/>
        <v>1.546</v>
      </c>
      <c r="AK97" s="36">
        <f t="shared" si="38"/>
        <v>82.629000000000005</v>
      </c>
      <c r="AL97" s="36" t="e">
        <f t="shared" si="43"/>
        <v>#N/A</v>
      </c>
      <c r="AM97" s="36" t="e">
        <f t="shared" si="43"/>
        <v>#N/A</v>
      </c>
      <c r="AN97" s="36"/>
      <c r="AO97" s="37" t="e">
        <f t="shared" si="29"/>
        <v>#N/A</v>
      </c>
      <c r="AP97" s="34" t="e">
        <f t="shared" si="39"/>
        <v>#N/A</v>
      </c>
      <c r="AQ97" s="31"/>
      <c r="AR97" s="31"/>
      <c r="AS97" s="35" t="e">
        <f t="shared" si="25"/>
        <v>#N/A</v>
      </c>
      <c r="AT97" s="35" t="e">
        <f t="shared" si="25"/>
        <v>#N/A</v>
      </c>
      <c r="AU97" s="35">
        <f t="shared" si="25"/>
        <v>0</v>
      </c>
      <c r="AV97" s="35">
        <f t="shared" si="25"/>
        <v>0</v>
      </c>
      <c r="AW97" s="35" t="e">
        <f t="shared" si="26"/>
        <v>#N/A</v>
      </c>
      <c r="AX97" s="35" t="e">
        <f t="shared" si="26"/>
        <v>#N/A</v>
      </c>
      <c r="AY97" s="35" t="e">
        <f t="shared" si="40"/>
        <v>#N/A</v>
      </c>
      <c r="AZ97" s="35" t="e">
        <f t="shared" si="41"/>
        <v>#N/A</v>
      </c>
      <c r="BA97" s="31"/>
      <c r="BB97" s="31"/>
      <c r="BC97" s="35"/>
      <c r="BD97" s="35"/>
      <c r="BE97" s="35"/>
      <c r="BF97" s="35"/>
      <c r="BG97" s="35"/>
      <c r="BH97" s="35"/>
      <c r="BI97" s="35"/>
      <c r="BJ97" s="35"/>
      <c r="BK97" s="35"/>
    </row>
    <row r="98" spans="2:63" hidden="1" x14ac:dyDescent="0.25">
      <c r="B98" s="24"/>
      <c r="C98" s="11" t="s">
        <v>40</v>
      </c>
      <c r="D98" s="11" t="s">
        <v>41</v>
      </c>
      <c r="E98" s="11" t="s">
        <v>51</v>
      </c>
      <c r="F98" s="1"/>
      <c r="G98" s="1" t="s">
        <v>71</v>
      </c>
      <c r="H98" s="9">
        <v>220</v>
      </c>
      <c r="I98" s="10" t="s">
        <v>76</v>
      </c>
      <c r="J98" s="10" t="s">
        <v>78</v>
      </c>
      <c r="K98" s="25">
        <f t="shared" si="42"/>
        <v>43101</v>
      </c>
      <c r="L98" s="25">
        <f t="shared" si="42"/>
        <v>50040</v>
      </c>
      <c r="M98" s="9" t="s">
        <v>71</v>
      </c>
      <c r="N98" s="35">
        <f t="shared" si="30"/>
        <v>0</v>
      </c>
      <c r="O98" s="35">
        <f t="shared" si="31"/>
        <v>55.862998608151877</v>
      </c>
      <c r="P98" s="35">
        <f t="shared" si="32"/>
        <v>0</v>
      </c>
      <c r="Q98" s="35">
        <f t="shared" si="33"/>
        <v>303.19400000000002</v>
      </c>
      <c r="R98" s="47">
        <f t="shared" si="34"/>
        <v>16937.326000000001</v>
      </c>
      <c r="S98" s="47">
        <f t="shared" si="35"/>
        <v>55.862998608151877</v>
      </c>
      <c r="T98" s="9"/>
      <c r="W98" s="34">
        <f t="shared" si="21"/>
        <v>0</v>
      </c>
      <c r="X98" s="34">
        <f t="shared" si="21"/>
        <v>55.862998608151877</v>
      </c>
      <c r="Y98" s="34"/>
      <c r="Z98" s="41">
        <f>'[1]FACTURACION FEB18'!$K374/1000</f>
        <v>303.19400000000002</v>
      </c>
      <c r="AA98" s="34"/>
      <c r="AB98" s="34">
        <f>'[1]FACTURACION FEB18'!$O374/1000</f>
        <v>16937.326000000001</v>
      </c>
      <c r="AC98" s="34">
        <f>'[1]FACTURACION FEB18'!$Q374/1000</f>
        <v>173.66800000000001</v>
      </c>
      <c r="AD98" s="34">
        <f t="shared" si="36"/>
        <v>16937.326000000001</v>
      </c>
      <c r="AE98" s="34">
        <f t="shared" si="37"/>
        <v>55.862998608151877</v>
      </c>
      <c r="AF98" s="31"/>
      <c r="AG98" s="31"/>
      <c r="AH98" s="35" t="e">
        <f>+INDEX([2]Precios!$B$9:$H$35,MATCH($J98,[2]Precios!$B$9:$B$35,0),7)</f>
        <v>#N/A</v>
      </c>
      <c r="AI98" s="35" t="e">
        <f>+INDEX([2]Precios!$B$9:$H$35,MATCH($J98,[2]Precios!$B$9:$B$35,0),6)</f>
        <v>#N/A</v>
      </c>
      <c r="AJ98" s="36">
        <f t="shared" si="38"/>
        <v>303.19400000000002</v>
      </c>
      <c r="AK98" s="36">
        <f t="shared" si="38"/>
        <v>16937.326000000001</v>
      </c>
      <c r="AL98" s="36" t="e">
        <f t="shared" si="43"/>
        <v>#N/A</v>
      </c>
      <c r="AM98" s="36" t="e">
        <f t="shared" si="43"/>
        <v>#N/A</v>
      </c>
      <c r="AN98" s="36"/>
      <c r="AO98" s="37" t="e">
        <f t="shared" si="29"/>
        <v>#N/A</v>
      </c>
      <c r="AP98" s="34" t="e">
        <f t="shared" si="39"/>
        <v>#N/A</v>
      </c>
      <c r="AQ98" s="31"/>
      <c r="AR98" s="31"/>
      <c r="AS98" s="35" t="e">
        <f t="shared" si="25"/>
        <v>#N/A</v>
      </c>
      <c r="AT98" s="35" t="e">
        <f t="shared" si="25"/>
        <v>#N/A</v>
      </c>
      <c r="AU98" s="35">
        <f t="shared" si="25"/>
        <v>0</v>
      </c>
      <c r="AV98" s="35">
        <f t="shared" si="25"/>
        <v>0</v>
      </c>
      <c r="AW98" s="35" t="e">
        <f t="shared" si="26"/>
        <v>#N/A</v>
      </c>
      <c r="AX98" s="35" t="e">
        <f t="shared" si="26"/>
        <v>#N/A</v>
      </c>
      <c r="AY98" s="35" t="e">
        <f t="shared" si="40"/>
        <v>#N/A</v>
      </c>
      <c r="AZ98" s="35" t="e">
        <f t="shared" si="41"/>
        <v>#N/A</v>
      </c>
      <c r="BA98" s="31"/>
      <c r="BB98" s="31"/>
      <c r="BC98" s="35"/>
      <c r="BD98" s="35"/>
      <c r="BE98" s="35"/>
      <c r="BF98" s="35"/>
      <c r="BG98" s="35"/>
      <c r="BH98" s="35"/>
      <c r="BI98" s="35"/>
      <c r="BJ98" s="35"/>
      <c r="BK98" s="35"/>
    </row>
    <row r="99" spans="2:63" hidden="1" x14ac:dyDescent="0.25">
      <c r="B99" s="24"/>
      <c r="C99" s="11" t="s">
        <v>40</v>
      </c>
      <c r="D99" s="11" t="s">
        <v>41</v>
      </c>
      <c r="E99" s="11" t="s">
        <v>51</v>
      </c>
      <c r="F99" s="1"/>
      <c r="G99" s="1" t="s">
        <v>72</v>
      </c>
      <c r="H99" s="9">
        <v>220</v>
      </c>
      <c r="I99" s="10" t="s">
        <v>76</v>
      </c>
      <c r="J99" s="10" t="s">
        <v>78</v>
      </c>
      <c r="K99" s="25">
        <f t="shared" si="42"/>
        <v>43101</v>
      </c>
      <c r="L99" s="25">
        <f t="shared" si="42"/>
        <v>50040</v>
      </c>
      <c r="M99" s="9" t="s">
        <v>80</v>
      </c>
      <c r="N99" s="35">
        <f t="shared" si="30"/>
        <v>0</v>
      </c>
      <c r="O99" s="35">
        <f t="shared" si="31"/>
        <v>50.319993466187526</v>
      </c>
      <c r="P99" s="35">
        <f t="shared" si="32"/>
        <v>0</v>
      </c>
      <c r="Q99" s="35">
        <f t="shared" si="33"/>
        <v>6.1219999999999999</v>
      </c>
      <c r="R99" s="47">
        <f t="shared" si="34"/>
        <v>308.05900000000003</v>
      </c>
      <c r="S99" s="47">
        <f t="shared" si="35"/>
        <v>50.319993466187526</v>
      </c>
      <c r="T99" s="9"/>
      <c r="W99" s="34">
        <f t="shared" si="21"/>
        <v>0</v>
      </c>
      <c r="X99" s="34">
        <f t="shared" si="21"/>
        <v>50.319993466187526</v>
      </c>
      <c r="Y99" s="34"/>
      <c r="Z99" s="41">
        <f>'[1]FACTURACION FEB18'!$K375/1000</f>
        <v>6.1219999999999999</v>
      </c>
      <c r="AA99" s="34"/>
      <c r="AB99" s="34">
        <f>'[1]FACTURACION FEB18'!$O375/1000</f>
        <v>308.05900000000003</v>
      </c>
      <c r="AC99" s="34">
        <f>'[1]FACTURACION FEB18'!$Q375/1000</f>
        <v>13.04</v>
      </c>
      <c r="AD99" s="34">
        <f t="shared" si="36"/>
        <v>308.05900000000003</v>
      </c>
      <c r="AE99" s="34">
        <f t="shared" si="37"/>
        <v>50.319993466187526</v>
      </c>
      <c r="AF99" s="31"/>
      <c r="AG99" s="31"/>
      <c r="AH99" s="35" t="e">
        <f>+INDEX([2]Precios!$B$9:$H$35,MATCH($J99,[2]Precios!$B$9:$B$35,0),7)</f>
        <v>#N/A</v>
      </c>
      <c r="AI99" s="35" t="e">
        <f>+INDEX([2]Precios!$B$9:$H$35,MATCH($J99,[2]Precios!$B$9:$B$35,0),6)</f>
        <v>#N/A</v>
      </c>
      <c r="AJ99" s="36">
        <f t="shared" si="38"/>
        <v>6.1219999999999999</v>
      </c>
      <c r="AK99" s="36">
        <f t="shared" si="38"/>
        <v>308.05900000000003</v>
      </c>
      <c r="AL99" s="36" t="e">
        <f t="shared" si="43"/>
        <v>#N/A</v>
      </c>
      <c r="AM99" s="36" t="e">
        <f t="shared" si="43"/>
        <v>#N/A</v>
      </c>
      <c r="AN99" s="36"/>
      <c r="AO99" s="37" t="e">
        <f t="shared" si="29"/>
        <v>#N/A</v>
      </c>
      <c r="AP99" s="34" t="e">
        <f t="shared" si="39"/>
        <v>#N/A</v>
      </c>
      <c r="AQ99" s="31"/>
      <c r="AR99" s="31"/>
      <c r="AS99" s="35" t="e">
        <f t="shared" si="25"/>
        <v>#N/A</v>
      </c>
      <c r="AT99" s="35" t="e">
        <f t="shared" si="25"/>
        <v>#N/A</v>
      </c>
      <c r="AU99" s="35">
        <f t="shared" si="25"/>
        <v>0</v>
      </c>
      <c r="AV99" s="35">
        <f t="shared" si="25"/>
        <v>0</v>
      </c>
      <c r="AW99" s="35" t="e">
        <f t="shared" si="26"/>
        <v>#N/A</v>
      </c>
      <c r="AX99" s="35" t="e">
        <f t="shared" si="26"/>
        <v>#N/A</v>
      </c>
      <c r="AY99" s="35" t="e">
        <f t="shared" si="40"/>
        <v>#N/A</v>
      </c>
      <c r="AZ99" s="35" t="e">
        <f t="shared" si="41"/>
        <v>#N/A</v>
      </c>
      <c r="BA99" s="31"/>
      <c r="BB99" s="31"/>
      <c r="BC99" s="35"/>
      <c r="BD99" s="35"/>
      <c r="BE99" s="35"/>
      <c r="BF99" s="35"/>
      <c r="BG99" s="35"/>
      <c r="BH99" s="35"/>
      <c r="BI99" s="35"/>
      <c r="BJ99" s="35"/>
      <c r="BK99" s="35"/>
    </row>
    <row r="100" spans="2:63" hidden="1" x14ac:dyDescent="0.25">
      <c r="B100" s="24"/>
      <c r="C100" s="11" t="s">
        <v>40</v>
      </c>
      <c r="D100" s="11" t="s">
        <v>41</v>
      </c>
      <c r="E100" s="11" t="s">
        <v>51</v>
      </c>
      <c r="F100" s="1"/>
      <c r="G100" s="1" t="s">
        <v>62</v>
      </c>
      <c r="H100" s="9">
        <v>220</v>
      </c>
      <c r="I100" s="10" t="s">
        <v>76</v>
      </c>
      <c r="J100" s="10" t="s">
        <v>78</v>
      </c>
      <c r="K100" s="25">
        <f t="shared" si="42"/>
        <v>43101</v>
      </c>
      <c r="L100" s="25">
        <f t="shared" si="42"/>
        <v>50040</v>
      </c>
      <c r="M100" s="9" t="s">
        <v>62</v>
      </c>
      <c r="N100" s="35">
        <f t="shared" si="30"/>
        <v>0</v>
      </c>
      <c r="O100" s="35">
        <f t="shared" si="31"/>
        <v>53.531999648667778</v>
      </c>
      <c r="P100" s="35">
        <f t="shared" si="32"/>
        <v>0</v>
      </c>
      <c r="Q100" s="35">
        <f t="shared" si="33"/>
        <v>387.09800000000001</v>
      </c>
      <c r="R100" s="47">
        <f t="shared" si="34"/>
        <v>20722.13</v>
      </c>
      <c r="S100" s="47">
        <f t="shared" si="35"/>
        <v>53.531999648667778</v>
      </c>
      <c r="T100" s="9"/>
      <c r="W100" s="34">
        <f t="shared" si="21"/>
        <v>0</v>
      </c>
      <c r="X100" s="34">
        <f t="shared" si="21"/>
        <v>53.531999648667778</v>
      </c>
      <c r="Y100" s="34"/>
      <c r="Z100" s="41">
        <f>'[1]FACTURACION FEB18'!$K376/1000</f>
        <v>387.09800000000001</v>
      </c>
      <c r="AA100" s="34"/>
      <c r="AB100" s="34">
        <f>'[1]FACTURACION FEB18'!$O376/1000</f>
        <v>20722.13</v>
      </c>
      <c r="AC100" s="34">
        <f>'[1]FACTURACION FEB18'!$Q376/1000</f>
        <v>157.51300000000001</v>
      </c>
      <c r="AD100" s="34">
        <f t="shared" si="36"/>
        <v>20722.13</v>
      </c>
      <c r="AE100" s="34">
        <f t="shared" si="37"/>
        <v>53.531999648667778</v>
      </c>
      <c r="AF100" s="31"/>
      <c r="AG100" s="31"/>
      <c r="AH100" s="35" t="e">
        <f>+INDEX([2]Precios!$B$9:$H$35,MATCH($J100,[2]Precios!$B$9:$B$35,0),7)</f>
        <v>#N/A</v>
      </c>
      <c r="AI100" s="35" t="e">
        <f>+INDEX([2]Precios!$B$9:$H$35,MATCH($J100,[2]Precios!$B$9:$B$35,0),6)</f>
        <v>#N/A</v>
      </c>
      <c r="AJ100" s="36">
        <f t="shared" si="38"/>
        <v>387.09800000000001</v>
      </c>
      <c r="AK100" s="36">
        <f t="shared" si="38"/>
        <v>20722.13</v>
      </c>
      <c r="AL100" s="36" t="e">
        <f t="shared" si="43"/>
        <v>#N/A</v>
      </c>
      <c r="AM100" s="36" t="e">
        <f t="shared" si="43"/>
        <v>#N/A</v>
      </c>
      <c r="AN100" s="36"/>
      <c r="AO100" s="37" t="e">
        <f t="shared" si="29"/>
        <v>#N/A</v>
      </c>
      <c r="AP100" s="34" t="e">
        <f t="shared" si="39"/>
        <v>#N/A</v>
      </c>
      <c r="AQ100" s="31"/>
      <c r="AR100" s="31"/>
      <c r="AS100" s="35" t="e">
        <f t="shared" si="25"/>
        <v>#N/A</v>
      </c>
      <c r="AT100" s="35" t="e">
        <f t="shared" si="25"/>
        <v>#N/A</v>
      </c>
      <c r="AU100" s="35">
        <f t="shared" si="25"/>
        <v>0</v>
      </c>
      <c r="AV100" s="35">
        <f t="shared" si="25"/>
        <v>0</v>
      </c>
      <c r="AW100" s="35" t="e">
        <f t="shared" si="26"/>
        <v>#N/A</v>
      </c>
      <c r="AX100" s="35" t="e">
        <f t="shared" si="26"/>
        <v>#N/A</v>
      </c>
      <c r="AY100" s="35" t="e">
        <f t="shared" si="40"/>
        <v>#N/A</v>
      </c>
      <c r="AZ100" s="35" t="e">
        <f t="shared" si="41"/>
        <v>#N/A</v>
      </c>
      <c r="BA100" s="31"/>
      <c r="BB100" s="31"/>
      <c r="BC100" s="35"/>
      <c r="BD100" s="35"/>
      <c r="BE100" s="35"/>
      <c r="BF100" s="35"/>
      <c r="BG100" s="35"/>
      <c r="BH100" s="35"/>
      <c r="BI100" s="35"/>
      <c r="BJ100" s="35"/>
      <c r="BK100" s="35"/>
    </row>
    <row r="101" spans="2:63" hidden="1" x14ac:dyDescent="0.25">
      <c r="B101" s="24"/>
      <c r="C101" s="11" t="s">
        <v>40</v>
      </c>
      <c r="D101" s="11" t="s">
        <v>41</v>
      </c>
      <c r="E101" s="11" t="s">
        <v>51</v>
      </c>
      <c r="F101" s="1"/>
      <c r="G101" s="1" t="s">
        <v>65</v>
      </c>
      <c r="H101" s="9">
        <v>220</v>
      </c>
      <c r="I101" s="10" t="s">
        <v>76</v>
      </c>
      <c r="J101" s="10" t="s">
        <v>78</v>
      </c>
      <c r="K101" s="25">
        <f t="shared" ref="K101:L116" si="44">K100</f>
        <v>43101</v>
      </c>
      <c r="L101" s="25">
        <f t="shared" si="44"/>
        <v>50040</v>
      </c>
      <c r="M101" s="9" t="s">
        <v>65</v>
      </c>
      <c r="N101" s="35">
        <f t="shared" si="30"/>
        <v>0</v>
      </c>
      <c r="O101" s="35">
        <f t="shared" si="31"/>
        <v>55.039999262754357</v>
      </c>
      <c r="P101" s="35">
        <f t="shared" si="32"/>
        <v>0</v>
      </c>
      <c r="Q101" s="35">
        <f t="shared" si="33"/>
        <v>271.27999999999997</v>
      </c>
      <c r="R101" s="47">
        <f t="shared" si="34"/>
        <v>14931.251</v>
      </c>
      <c r="S101" s="47">
        <f t="shared" si="35"/>
        <v>55.039999262754357</v>
      </c>
      <c r="T101" s="9"/>
      <c r="W101" s="34">
        <f t="shared" si="21"/>
        <v>0</v>
      </c>
      <c r="X101" s="34">
        <f t="shared" si="21"/>
        <v>55.039999262754357</v>
      </c>
      <c r="Y101" s="34"/>
      <c r="Z101" s="41">
        <f>'[1]FACTURACION FEB18'!$K377/1000</f>
        <v>271.27999999999997</v>
      </c>
      <c r="AA101" s="34"/>
      <c r="AB101" s="34">
        <f>'[1]FACTURACION FEB18'!$O377/1000</f>
        <v>14931.251</v>
      </c>
      <c r="AC101" s="34">
        <f>'[1]FACTURACION FEB18'!$Q377/1000</f>
        <v>243.958</v>
      </c>
      <c r="AD101" s="34">
        <f t="shared" si="36"/>
        <v>14931.251</v>
      </c>
      <c r="AE101" s="34">
        <f t="shared" si="37"/>
        <v>55.039999262754357</v>
      </c>
      <c r="AF101" s="31"/>
      <c r="AG101" s="31"/>
      <c r="AH101" s="35" t="e">
        <f>+INDEX([2]Precios!$B$9:$H$35,MATCH($J101,[2]Precios!$B$9:$B$35,0),7)</f>
        <v>#N/A</v>
      </c>
      <c r="AI101" s="35" t="e">
        <f>+INDEX([2]Precios!$B$9:$H$35,MATCH($J101,[2]Precios!$B$9:$B$35,0),6)</f>
        <v>#N/A</v>
      </c>
      <c r="AJ101" s="36">
        <f t="shared" si="38"/>
        <v>271.27999999999997</v>
      </c>
      <c r="AK101" s="36">
        <f t="shared" si="38"/>
        <v>14931.251</v>
      </c>
      <c r="AL101" s="36" t="e">
        <f t="shared" si="43"/>
        <v>#N/A</v>
      </c>
      <c r="AM101" s="36" t="e">
        <f t="shared" si="43"/>
        <v>#N/A</v>
      </c>
      <c r="AN101" s="36"/>
      <c r="AO101" s="37" t="e">
        <f t="shared" si="29"/>
        <v>#N/A</v>
      </c>
      <c r="AP101" s="34" t="e">
        <f t="shared" si="39"/>
        <v>#N/A</v>
      </c>
      <c r="AQ101" s="31"/>
      <c r="AR101" s="31"/>
      <c r="AS101" s="35" t="e">
        <f t="shared" si="25"/>
        <v>#N/A</v>
      </c>
      <c r="AT101" s="35" t="e">
        <f t="shared" si="25"/>
        <v>#N/A</v>
      </c>
      <c r="AU101" s="35">
        <f t="shared" si="25"/>
        <v>0</v>
      </c>
      <c r="AV101" s="35">
        <f t="shared" si="25"/>
        <v>0</v>
      </c>
      <c r="AW101" s="35" t="e">
        <f t="shared" si="26"/>
        <v>#N/A</v>
      </c>
      <c r="AX101" s="35" t="e">
        <f t="shared" si="26"/>
        <v>#N/A</v>
      </c>
      <c r="AY101" s="35" t="e">
        <f t="shared" si="40"/>
        <v>#N/A</v>
      </c>
      <c r="AZ101" s="35" t="e">
        <f t="shared" si="41"/>
        <v>#N/A</v>
      </c>
      <c r="BA101" s="31"/>
      <c r="BB101" s="31"/>
      <c r="BC101" s="35"/>
      <c r="BD101" s="35"/>
      <c r="BE101" s="35"/>
      <c r="BF101" s="35"/>
      <c r="BG101" s="35"/>
      <c r="BH101" s="35"/>
      <c r="BI101" s="35"/>
      <c r="BJ101" s="35"/>
      <c r="BK101" s="35"/>
    </row>
    <row r="102" spans="2:63" hidden="1" x14ac:dyDescent="0.25">
      <c r="B102" s="24"/>
      <c r="C102" s="11" t="s">
        <v>40</v>
      </c>
      <c r="D102" s="11" t="s">
        <v>41</v>
      </c>
      <c r="E102" s="11" t="s">
        <v>51</v>
      </c>
      <c r="F102" s="1"/>
      <c r="G102" s="1" t="s">
        <v>73</v>
      </c>
      <c r="H102" s="9">
        <v>220</v>
      </c>
      <c r="I102" s="10" t="s">
        <v>76</v>
      </c>
      <c r="J102" s="10" t="s">
        <v>78</v>
      </c>
      <c r="K102" s="25">
        <f t="shared" si="44"/>
        <v>43101</v>
      </c>
      <c r="L102" s="25">
        <f t="shared" si="44"/>
        <v>50040</v>
      </c>
      <c r="M102" s="9" t="s">
        <v>73</v>
      </c>
      <c r="N102" s="35">
        <f t="shared" si="30"/>
        <v>0</v>
      </c>
      <c r="O102" s="35">
        <f t="shared" si="31"/>
        <v>54.541736694677873</v>
      </c>
      <c r="P102" s="35">
        <f t="shared" si="32"/>
        <v>0</v>
      </c>
      <c r="Q102" s="35">
        <f t="shared" si="33"/>
        <v>1.7849999999999999</v>
      </c>
      <c r="R102" s="47">
        <f t="shared" si="34"/>
        <v>97.356999999999999</v>
      </c>
      <c r="S102" s="47">
        <f t="shared" si="35"/>
        <v>54.541736694677873</v>
      </c>
      <c r="T102" s="9"/>
      <c r="W102" s="34">
        <f t="shared" si="21"/>
        <v>0</v>
      </c>
      <c r="X102" s="34">
        <f t="shared" si="21"/>
        <v>54.541736694677873</v>
      </c>
      <c r="Y102" s="34"/>
      <c r="Z102" s="41">
        <f>'[1]FACTURACION FEB18'!$K378/1000</f>
        <v>1.7849999999999999</v>
      </c>
      <c r="AA102" s="34"/>
      <c r="AB102" s="34">
        <f>'[1]FACTURACION FEB18'!$O378/1000</f>
        <v>97.356999999999999</v>
      </c>
      <c r="AC102" s="34">
        <f>'[1]FACTURACION FEB18'!$Q378/1000</f>
        <v>0.24</v>
      </c>
      <c r="AD102" s="34">
        <f t="shared" si="36"/>
        <v>97.356999999999999</v>
      </c>
      <c r="AE102" s="34">
        <f t="shared" si="37"/>
        <v>54.541736694677873</v>
      </c>
      <c r="AF102" s="31"/>
      <c r="AG102" s="31"/>
      <c r="AH102" s="35" t="e">
        <f>+INDEX([2]Precios!$B$9:$H$35,MATCH($J102,[2]Precios!$B$9:$B$35,0),7)</f>
        <v>#N/A</v>
      </c>
      <c r="AI102" s="35" t="e">
        <f>+INDEX([2]Precios!$B$9:$H$35,MATCH($J102,[2]Precios!$B$9:$B$35,0),6)</f>
        <v>#N/A</v>
      </c>
      <c r="AJ102" s="36">
        <f t="shared" si="38"/>
        <v>1.7849999999999999</v>
      </c>
      <c r="AK102" s="36">
        <f t="shared" si="38"/>
        <v>97.356999999999999</v>
      </c>
      <c r="AL102" s="36" t="e">
        <f t="shared" si="43"/>
        <v>#N/A</v>
      </c>
      <c r="AM102" s="36" t="e">
        <f t="shared" si="43"/>
        <v>#N/A</v>
      </c>
      <c r="AN102" s="36"/>
      <c r="AO102" s="37" t="e">
        <f t="shared" si="29"/>
        <v>#N/A</v>
      </c>
      <c r="AP102" s="34" t="e">
        <f t="shared" si="39"/>
        <v>#N/A</v>
      </c>
      <c r="AQ102" s="31"/>
      <c r="AR102" s="31"/>
      <c r="AS102" s="35" t="e">
        <f t="shared" si="25"/>
        <v>#N/A</v>
      </c>
      <c r="AT102" s="35" t="e">
        <f t="shared" si="25"/>
        <v>#N/A</v>
      </c>
      <c r="AU102" s="35">
        <f t="shared" si="25"/>
        <v>0</v>
      </c>
      <c r="AV102" s="35">
        <f t="shared" si="25"/>
        <v>0</v>
      </c>
      <c r="AW102" s="35" t="e">
        <f t="shared" si="26"/>
        <v>#N/A</v>
      </c>
      <c r="AX102" s="35" t="e">
        <f t="shared" si="26"/>
        <v>#N/A</v>
      </c>
      <c r="AY102" s="35" t="e">
        <f t="shared" si="40"/>
        <v>#N/A</v>
      </c>
      <c r="AZ102" s="35" t="e">
        <f t="shared" si="41"/>
        <v>#N/A</v>
      </c>
      <c r="BA102" s="31"/>
      <c r="BB102" s="31"/>
      <c r="BC102" s="35"/>
      <c r="BD102" s="35"/>
      <c r="BE102" s="35"/>
      <c r="BF102" s="35"/>
      <c r="BG102" s="35"/>
      <c r="BH102" s="35"/>
      <c r="BI102" s="35"/>
      <c r="BJ102" s="35"/>
      <c r="BK102" s="35"/>
    </row>
    <row r="103" spans="2:63" hidden="1" x14ac:dyDescent="0.25">
      <c r="B103" s="24"/>
      <c r="C103" s="11" t="s">
        <v>40</v>
      </c>
      <c r="D103" s="11" t="s">
        <v>41</v>
      </c>
      <c r="E103" s="11" t="s">
        <v>51</v>
      </c>
      <c r="F103" s="1"/>
      <c r="G103" s="1" t="s">
        <v>74</v>
      </c>
      <c r="H103" s="9">
        <v>220</v>
      </c>
      <c r="I103" s="10" t="s">
        <v>76</v>
      </c>
      <c r="J103" s="10" t="s">
        <v>78</v>
      </c>
      <c r="K103" s="25">
        <f t="shared" si="44"/>
        <v>43101</v>
      </c>
      <c r="L103" s="25">
        <f t="shared" si="44"/>
        <v>50040</v>
      </c>
      <c r="M103" s="9" t="s">
        <v>74</v>
      </c>
      <c r="N103" s="35">
        <f t="shared" si="30"/>
        <v>0</v>
      </c>
      <c r="O103" s="35">
        <f t="shared" si="31"/>
        <v>66.23000022215804</v>
      </c>
      <c r="P103" s="35">
        <f t="shared" si="32"/>
        <v>0</v>
      </c>
      <c r="Q103" s="35">
        <f t="shared" si="33"/>
        <v>225.065</v>
      </c>
      <c r="R103" s="47">
        <f t="shared" si="34"/>
        <v>14906.054999999998</v>
      </c>
      <c r="S103" s="47">
        <f t="shared" si="35"/>
        <v>66.23000022215804</v>
      </c>
      <c r="T103" s="9"/>
      <c r="W103" s="34">
        <f t="shared" si="21"/>
        <v>0</v>
      </c>
      <c r="X103" s="34">
        <f t="shared" si="21"/>
        <v>66.23000022215804</v>
      </c>
      <c r="Y103" s="34"/>
      <c r="Z103" s="41">
        <f>'[1]FACTURACION FEB18'!$K379/1000</f>
        <v>225.065</v>
      </c>
      <c r="AA103" s="34"/>
      <c r="AB103" s="34">
        <f>'[1]FACTURACION FEB18'!$O379/1000</f>
        <v>14906.055</v>
      </c>
      <c r="AC103" s="34">
        <f>'[1]FACTURACION FEB18'!$Q379/1000</f>
        <v>125.953</v>
      </c>
      <c r="AD103" s="34">
        <f t="shared" si="36"/>
        <v>14906.054999999998</v>
      </c>
      <c r="AE103" s="34">
        <f t="shared" si="37"/>
        <v>66.23000022215804</v>
      </c>
      <c r="AF103" s="31"/>
      <c r="AG103" s="31"/>
      <c r="AH103" s="35" t="e">
        <f>+INDEX([2]Precios!$B$9:$H$35,MATCH($J103,[2]Precios!$B$9:$B$35,0),7)</f>
        <v>#N/A</v>
      </c>
      <c r="AI103" s="35" t="e">
        <f>+INDEX([2]Precios!$B$9:$H$35,MATCH($J103,[2]Precios!$B$9:$B$35,0),6)</f>
        <v>#N/A</v>
      </c>
      <c r="AJ103" s="36">
        <f t="shared" si="38"/>
        <v>225.065</v>
      </c>
      <c r="AK103" s="36">
        <f t="shared" si="38"/>
        <v>14906.054999999998</v>
      </c>
      <c r="AL103" s="36" t="e">
        <f t="shared" si="43"/>
        <v>#N/A</v>
      </c>
      <c r="AM103" s="36" t="e">
        <f t="shared" si="43"/>
        <v>#N/A</v>
      </c>
      <c r="AN103" s="36"/>
      <c r="AO103" s="37" t="e">
        <f t="shared" si="29"/>
        <v>#N/A</v>
      </c>
      <c r="AP103" s="34" t="e">
        <f t="shared" si="39"/>
        <v>#N/A</v>
      </c>
      <c r="AQ103" s="31"/>
      <c r="AR103" s="31"/>
      <c r="AS103" s="35" t="e">
        <f t="shared" si="25"/>
        <v>#N/A</v>
      </c>
      <c r="AT103" s="35" t="e">
        <f t="shared" si="25"/>
        <v>#N/A</v>
      </c>
      <c r="AU103" s="35">
        <f t="shared" si="25"/>
        <v>0</v>
      </c>
      <c r="AV103" s="35">
        <f t="shared" si="25"/>
        <v>0</v>
      </c>
      <c r="AW103" s="35" t="e">
        <f t="shared" si="26"/>
        <v>#N/A</v>
      </c>
      <c r="AX103" s="35" t="e">
        <f t="shared" si="26"/>
        <v>#N/A</v>
      </c>
      <c r="AY103" s="35" t="e">
        <f t="shared" si="40"/>
        <v>#N/A</v>
      </c>
      <c r="AZ103" s="35" t="e">
        <f t="shared" si="41"/>
        <v>#N/A</v>
      </c>
      <c r="BA103" s="31"/>
      <c r="BB103" s="31"/>
      <c r="BC103" s="35"/>
      <c r="BD103" s="35"/>
      <c r="BE103" s="35"/>
      <c r="BF103" s="35"/>
      <c r="BG103" s="35"/>
      <c r="BH103" s="35"/>
      <c r="BI103" s="35"/>
      <c r="BJ103" s="35"/>
      <c r="BK103" s="35"/>
    </row>
    <row r="104" spans="2:63" hidden="1" x14ac:dyDescent="0.25">
      <c r="B104" s="24"/>
      <c r="C104" s="11" t="s">
        <v>40</v>
      </c>
      <c r="D104" s="11" t="s">
        <v>41</v>
      </c>
      <c r="E104" s="11" t="s">
        <v>51</v>
      </c>
      <c r="F104" s="1"/>
      <c r="G104" s="1" t="s">
        <v>69</v>
      </c>
      <c r="H104" s="9">
        <v>220</v>
      </c>
      <c r="I104" s="10" t="s">
        <v>76</v>
      </c>
      <c r="J104" s="10" t="s">
        <v>79</v>
      </c>
      <c r="K104" s="25">
        <f t="shared" si="44"/>
        <v>43101</v>
      </c>
      <c r="L104" s="25">
        <f t="shared" si="44"/>
        <v>50040</v>
      </c>
      <c r="M104" s="9" t="s">
        <v>69</v>
      </c>
      <c r="N104" s="35">
        <f t="shared" si="30"/>
        <v>5478.6360856269112</v>
      </c>
      <c r="O104" s="35">
        <f t="shared" si="31"/>
        <v>53.088007047275475</v>
      </c>
      <c r="P104" s="35">
        <f t="shared" si="32"/>
        <v>0.32700000000000001</v>
      </c>
      <c r="Q104" s="35">
        <f t="shared" si="33"/>
        <v>47.677999999999997</v>
      </c>
      <c r="R104" s="47">
        <f t="shared" si="34"/>
        <v>4322.6440000000002</v>
      </c>
      <c r="S104" s="47">
        <f t="shared" si="35"/>
        <v>90.663282855824505</v>
      </c>
      <c r="T104" s="9"/>
      <c r="W104" s="34">
        <f t="shared" si="21"/>
        <v>5478.6360856269112</v>
      </c>
      <c r="X104" s="34">
        <f t="shared" si="21"/>
        <v>53.088007047275475</v>
      </c>
      <c r="Y104" s="41">
        <f>'[1]FACTURACION FEB18'!$L470/1000</f>
        <v>0.32700000000000001</v>
      </c>
      <c r="Z104" s="41">
        <f>'[1]FACTURACION FEB18'!$K470/1000</f>
        <v>47.677999999999997</v>
      </c>
      <c r="AA104" s="41">
        <f>'[1]FACTURACION FEB18'!$P470/1000</f>
        <v>1791.5139999999999</v>
      </c>
      <c r="AB104" s="41">
        <f>'[1]FACTURACION FEB18'!$O470/1000</f>
        <v>2531.13</v>
      </c>
      <c r="AC104" s="41">
        <f>'[1]FACTURACION FEB18'!$Q470/1000</f>
        <v>0</v>
      </c>
      <c r="AD104" s="34">
        <f t="shared" si="36"/>
        <v>4322.6440000000002</v>
      </c>
      <c r="AE104" s="34">
        <f t="shared" si="37"/>
        <v>90.663282855824505</v>
      </c>
      <c r="AF104" s="31"/>
      <c r="AG104" s="31"/>
      <c r="AH104" s="35" t="e">
        <f>+INDEX([2]Precios!$B$9:$H$35,MATCH($J104,[2]Precios!$B$9:$B$35,0),7)</f>
        <v>#N/A</v>
      </c>
      <c r="AI104" s="35" t="e">
        <f>+INDEX([2]Precios!$B$9:$H$35,MATCH($J104,[2]Precios!$B$9:$B$35,0),6)</f>
        <v>#N/A</v>
      </c>
      <c r="AJ104" s="36">
        <f t="shared" si="38"/>
        <v>47.677999999999997</v>
      </c>
      <c r="AK104" s="36">
        <f t="shared" si="38"/>
        <v>4322.6440000000002</v>
      </c>
      <c r="AL104" s="36" t="e">
        <f t="shared" si="43"/>
        <v>#N/A</v>
      </c>
      <c r="AM104" s="36" t="e">
        <f t="shared" si="43"/>
        <v>#N/A</v>
      </c>
      <c r="AN104" s="36"/>
      <c r="AO104" s="37" t="e">
        <f t="shared" si="29"/>
        <v>#N/A</v>
      </c>
      <c r="AP104" s="34" t="e">
        <f t="shared" si="39"/>
        <v>#N/A</v>
      </c>
      <c r="AQ104" s="31"/>
      <c r="AR104" s="31"/>
      <c r="AS104" s="35" t="e">
        <f t="shared" ref="AS104:AV159" si="45">+O104-AH104</f>
        <v>#N/A</v>
      </c>
      <c r="AT104" s="35" t="e">
        <f t="shared" si="45"/>
        <v>#N/A</v>
      </c>
      <c r="AU104" s="35">
        <f t="shared" si="45"/>
        <v>0</v>
      </c>
      <c r="AV104" s="35">
        <f t="shared" si="45"/>
        <v>0</v>
      </c>
      <c r="AW104" s="35" t="e">
        <f t="shared" ref="AW104:AX159" si="46">-O104*Q104+AH104*AJ104</f>
        <v>#N/A</v>
      </c>
      <c r="AX104" s="35" t="e">
        <f t="shared" si="46"/>
        <v>#N/A</v>
      </c>
      <c r="AY104" s="35" t="e">
        <f t="shared" si="40"/>
        <v>#N/A</v>
      </c>
      <c r="AZ104" s="35" t="e">
        <f t="shared" si="41"/>
        <v>#N/A</v>
      </c>
      <c r="BA104" s="31"/>
      <c r="BB104" s="31"/>
      <c r="BC104" s="35"/>
      <c r="BD104" s="35"/>
      <c r="BE104" s="35"/>
      <c r="BF104" s="35"/>
      <c r="BG104" s="35"/>
      <c r="BH104" s="35"/>
      <c r="BI104" s="35"/>
      <c r="BJ104" s="35"/>
      <c r="BK104" s="35"/>
    </row>
    <row r="105" spans="2:63" hidden="1" x14ac:dyDescent="0.25">
      <c r="B105" s="24"/>
      <c r="C105" s="11" t="s">
        <v>40</v>
      </c>
      <c r="D105" s="11" t="s">
        <v>41</v>
      </c>
      <c r="E105" s="11" t="s">
        <v>51</v>
      </c>
      <c r="F105" s="1"/>
      <c r="G105" s="1" t="s">
        <v>64</v>
      </c>
      <c r="H105" s="9">
        <v>220</v>
      </c>
      <c r="I105" s="10" t="s">
        <v>76</v>
      </c>
      <c r="J105" s="10" t="s">
        <v>79</v>
      </c>
      <c r="K105" s="25">
        <f t="shared" si="44"/>
        <v>43101</v>
      </c>
      <c r="L105" s="25">
        <f t="shared" si="44"/>
        <v>50040</v>
      </c>
      <c r="M105" s="9" t="s">
        <v>64</v>
      </c>
      <c r="N105" s="35">
        <f t="shared" si="30"/>
        <v>5715.8</v>
      </c>
      <c r="O105" s="35">
        <f t="shared" si="31"/>
        <v>54.99692712906058</v>
      </c>
      <c r="P105" s="35">
        <f t="shared" si="32"/>
        <v>1.4999999999999999E-2</v>
      </c>
      <c r="Q105" s="35">
        <f t="shared" si="33"/>
        <v>2.278</v>
      </c>
      <c r="R105" s="47">
        <f t="shared" si="34"/>
        <v>211.01999999999998</v>
      </c>
      <c r="S105" s="47">
        <f t="shared" si="35"/>
        <v>92.633889376646167</v>
      </c>
      <c r="T105" s="9"/>
      <c r="W105" s="34">
        <f t="shared" si="21"/>
        <v>5715.8</v>
      </c>
      <c r="X105" s="34">
        <f t="shared" si="21"/>
        <v>54.99692712906058</v>
      </c>
      <c r="Y105" s="41">
        <f>'[1]FACTURACION FEB18'!$L471/1000</f>
        <v>1.4999999999999999E-2</v>
      </c>
      <c r="Z105" s="41">
        <f>'[1]FACTURACION FEB18'!$K471/1000</f>
        <v>2.278</v>
      </c>
      <c r="AA105" s="41">
        <f>'[1]FACTURACION FEB18'!$P471/1000</f>
        <v>85.736999999999995</v>
      </c>
      <c r="AB105" s="41">
        <f>'[1]FACTURACION FEB18'!$O471/1000</f>
        <v>125.283</v>
      </c>
      <c r="AC105" s="41">
        <f>'[1]FACTURACION FEB18'!$Q471/1000</f>
        <v>4.2999999999999997E-2</v>
      </c>
      <c r="AD105" s="34">
        <f t="shared" si="36"/>
        <v>211.01999999999998</v>
      </c>
      <c r="AE105" s="34">
        <f t="shared" si="37"/>
        <v>92.633889376646167</v>
      </c>
      <c r="AF105" s="31"/>
      <c r="AG105" s="31"/>
      <c r="AH105" s="35" t="e">
        <f>+INDEX([2]Precios!$B$9:$H$35,MATCH($J105,[2]Precios!$B$9:$B$35,0),7)</f>
        <v>#N/A</v>
      </c>
      <c r="AI105" s="35" t="e">
        <f>+INDEX([2]Precios!$B$9:$H$35,MATCH($J105,[2]Precios!$B$9:$B$35,0),6)</f>
        <v>#N/A</v>
      </c>
      <c r="AJ105" s="36">
        <f t="shared" si="38"/>
        <v>2.278</v>
      </c>
      <c r="AK105" s="36">
        <f t="shared" si="38"/>
        <v>211.01999999999998</v>
      </c>
      <c r="AL105" s="36" t="e">
        <f t="shared" si="43"/>
        <v>#N/A</v>
      </c>
      <c r="AM105" s="36" t="e">
        <f t="shared" si="43"/>
        <v>#N/A</v>
      </c>
      <c r="AN105" s="36"/>
      <c r="AO105" s="37" t="e">
        <f t="shared" si="29"/>
        <v>#N/A</v>
      </c>
      <c r="AP105" s="34" t="e">
        <f t="shared" si="39"/>
        <v>#N/A</v>
      </c>
      <c r="AQ105" s="31"/>
      <c r="AR105" s="31"/>
      <c r="AS105" s="35" t="e">
        <f t="shared" si="45"/>
        <v>#N/A</v>
      </c>
      <c r="AT105" s="35" t="e">
        <f t="shared" si="45"/>
        <v>#N/A</v>
      </c>
      <c r="AU105" s="35">
        <f t="shared" si="45"/>
        <v>0</v>
      </c>
      <c r="AV105" s="35">
        <f t="shared" si="45"/>
        <v>0</v>
      </c>
      <c r="AW105" s="35" t="e">
        <f t="shared" si="46"/>
        <v>#N/A</v>
      </c>
      <c r="AX105" s="35" t="e">
        <f t="shared" si="46"/>
        <v>#N/A</v>
      </c>
      <c r="AY105" s="35" t="e">
        <f t="shared" si="40"/>
        <v>#N/A</v>
      </c>
      <c r="AZ105" s="35" t="e">
        <f t="shared" si="41"/>
        <v>#N/A</v>
      </c>
      <c r="BA105" s="31"/>
      <c r="BB105" s="31"/>
      <c r="BC105" s="35"/>
      <c r="BD105" s="35"/>
      <c r="BE105" s="35"/>
      <c r="BF105" s="35"/>
      <c r="BG105" s="35"/>
      <c r="BH105" s="35"/>
      <c r="BI105" s="35"/>
      <c r="BJ105" s="35"/>
      <c r="BK105" s="35"/>
    </row>
    <row r="106" spans="2:63" hidden="1" x14ac:dyDescent="0.25">
      <c r="B106" s="24"/>
      <c r="C106" s="11" t="s">
        <v>40</v>
      </c>
      <c r="D106" s="11" t="s">
        <v>41</v>
      </c>
      <c r="E106" s="11" t="s">
        <v>51</v>
      </c>
      <c r="F106" s="1"/>
      <c r="G106" s="1" t="s">
        <v>70</v>
      </c>
      <c r="H106" s="9">
        <v>220</v>
      </c>
      <c r="I106" s="10" t="s">
        <v>76</v>
      </c>
      <c r="J106" s="10" t="s">
        <v>79</v>
      </c>
      <c r="K106" s="25">
        <f t="shared" si="44"/>
        <v>43101</v>
      </c>
      <c r="L106" s="25">
        <f t="shared" si="44"/>
        <v>50040</v>
      </c>
      <c r="M106" s="9" t="s">
        <v>70</v>
      </c>
      <c r="N106" s="35">
        <f t="shared" si="30"/>
        <v>5282.6566901408451</v>
      </c>
      <c r="O106" s="35">
        <f t="shared" si="31"/>
        <v>50.876004979511386</v>
      </c>
      <c r="P106" s="35">
        <f t="shared" si="32"/>
        <v>0.56799999999999995</v>
      </c>
      <c r="Q106" s="35">
        <f t="shared" si="33"/>
        <v>77.116</v>
      </c>
      <c r="R106" s="47">
        <f t="shared" si="34"/>
        <v>6923.9029999999993</v>
      </c>
      <c r="S106" s="47">
        <f t="shared" si="35"/>
        <v>89.785556823486687</v>
      </c>
      <c r="T106" s="9"/>
      <c r="W106" s="34">
        <f t="shared" si="21"/>
        <v>5282.6566901408451</v>
      </c>
      <c r="X106" s="34">
        <f t="shared" si="21"/>
        <v>50.876004979511386</v>
      </c>
      <c r="Y106" s="41">
        <f>'[1]FACTURACION FEB18'!$L472/1000</f>
        <v>0.56799999999999995</v>
      </c>
      <c r="Z106" s="41">
        <f>'[1]FACTURACION FEB18'!$K472/1000</f>
        <v>77.116</v>
      </c>
      <c r="AA106" s="41">
        <f>'[1]FACTURACION FEB18'!$P472/1000</f>
        <v>3000.549</v>
      </c>
      <c r="AB106" s="41">
        <f>'[1]FACTURACION FEB18'!$O472/1000</f>
        <v>3923.3539999999998</v>
      </c>
      <c r="AC106" s="41">
        <f>'[1]FACTURACION FEB18'!$Q472/1000</f>
        <v>0</v>
      </c>
      <c r="AD106" s="34">
        <f t="shared" si="36"/>
        <v>6923.9029999999993</v>
      </c>
      <c r="AE106" s="34">
        <f t="shared" si="37"/>
        <v>89.785556823486687</v>
      </c>
      <c r="AF106" s="31"/>
      <c r="AG106" s="31"/>
      <c r="AH106" s="35" t="e">
        <f>+INDEX([2]Precios!$B$9:$H$35,MATCH($J106,[2]Precios!$B$9:$B$35,0),7)</f>
        <v>#N/A</v>
      </c>
      <c r="AI106" s="35" t="e">
        <f>+INDEX([2]Precios!$B$9:$H$35,MATCH($J106,[2]Precios!$B$9:$B$35,0),6)</f>
        <v>#N/A</v>
      </c>
      <c r="AJ106" s="36">
        <f t="shared" si="38"/>
        <v>77.116</v>
      </c>
      <c r="AK106" s="36">
        <f t="shared" si="38"/>
        <v>6923.9029999999993</v>
      </c>
      <c r="AL106" s="36" t="e">
        <f t="shared" si="43"/>
        <v>#N/A</v>
      </c>
      <c r="AM106" s="36" t="e">
        <f t="shared" si="43"/>
        <v>#N/A</v>
      </c>
      <c r="AN106" s="36"/>
      <c r="AO106" s="37" t="e">
        <f t="shared" si="29"/>
        <v>#N/A</v>
      </c>
      <c r="AP106" s="34" t="e">
        <f t="shared" si="39"/>
        <v>#N/A</v>
      </c>
      <c r="AQ106" s="31"/>
      <c r="AR106" s="31"/>
      <c r="AS106" s="35" t="e">
        <f t="shared" si="45"/>
        <v>#N/A</v>
      </c>
      <c r="AT106" s="35" t="e">
        <f t="shared" si="45"/>
        <v>#N/A</v>
      </c>
      <c r="AU106" s="35">
        <f t="shared" si="45"/>
        <v>0</v>
      </c>
      <c r="AV106" s="35">
        <f t="shared" si="45"/>
        <v>0</v>
      </c>
      <c r="AW106" s="35" t="e">
        <f t="shared" si="46"/>
        <v>#N/A</v>
      </c>
      <c r="AX106" s="35" t="e">
        <f t="shared" si="46"/>
        <v>#N/A</v>
      </c>
      <c r="AY106" s="35" t="e">
        <f t="shared" si="40"/>
        <v>#N/A</v>
      </c>
      <c r="AZ106" s="35" t="e">
        <f t="shared" si="41"/>
        <v>#N/A</v>
      </c>
      <c r="BA106" s="31"/>
      <c r="BB106" s="31"/>
      <c r="BC106" s="35"/>
      <c r="BD106" s="35"/>
      <c r="BE106" s="35"/>
      <c r="BF106" s="35"/>
      <c r="BG106" s="35"/>
      <c r="BH106" s="35"/>
      <c r="BI106" s="35"/>
      <c r="BJ106" s="35"/>
      <c r="BK106" s="35"/>
    </row>
    <row r="107" spans="2:63" hidden="1" x14ac:dyDescent="0.25">
      <c r="B107" s="24"/>
      <c r="C107" s="11" t="s">
        <v>40</v>
      </c>
      <c r="D107" s="11" t="s">
        <v>41</v>
      </c>
      <c r="E107" s="11" t="s">
        <v>51</v>
      </c>
      <c r="F107" s="1"/>
      <c r="G107" s="1" t="s">
        <v>60</v>
      </c>
      <c r="H107" s="9">
        <v>220</v>
      </c>
      <c r="I107" s="10" t="s">
        <v>76</v>
      </c>
      <c r="J107" s="10" t="s">
        <v>79</v>
      </c>
      <c r="K107" s="25">
        <f t="shared" si="44"/>
        <v>43101</v>
      </c>
      <c r="L107" s="25">
        <f t="shared" si="44"/>
        <v>50040</v>
      </c>
      <c r="M107" s="9" t="s">
        <v>60</v>
      </c>
      <c r="N107" s="35">
        <f t="shared" si="30"/>
        <v>5632.4</v>
      </c>
      <c r="O107" s="35">
        <f t="shared" si="31"/>
        <v>53.447257383966246</v>
      </c>
      <c r="P107" s="35">
        <f t="shared" si="32"/>
        <v>5.0000000000000001E-3</v>
      </c>
      <c r="Q107" s="35">
        <f t="shared" si="33"/>
        <v>0.71099999999999997</v>
      </c>
      <c r="R107" s="47">
        <f t="shared" si="34"/>
        <v>66.162999999999997</v>
      </c>
      <c r="S107" s="47">
        <f t="shared" si="35"/>
        <v>93.056258790436004</v>
      </c>
      <c r="T107" s="9"/>
      <c r="W107" s="34">
        <f t="shared" si="21"/>
        <v>5632.4</v>
      </c>
      <c r="X107" s="34">
        <f t="shared" si="21"/>
        <v>53.447257383966246</v>
      </c>
      <c r="Y107" s="41">
        <f>'[1]FACTURACION FEB18'!$L473/1000</f>
        <v>5.0000000000000001E-3</v>
      </c>
      <c r="Z107" s="41">
        <f>'[1]FACTURACION FEB18'!$K473/1000</f>
        <v>0.71099999999999997</v>
      </c>
      <c r="AA107" s="41">
        <f>'[1]FACTURACION FEB18'!$P473/1000</f>
        <v>28.161999999999999</v>
      </c>
      <c r="AB107" s="41">
        <f>'[1]FACTURACION FEB18'!$O473/1000</f>
        <v>38.000999999999998</v>
      </c>
      <c r="AC107" s="41">
        <f>'[1]FACTURACION FEB18'!$Q473/1000</f>
        <v>1.2999999999999999E-2</v>
      </c>
      <c r="AD107" s="34">
        <f t="shared" si="36"/>
        <v>66.162999999999997</v>
      </c>
      <c r="AE107" s="34">
        <f t="shared" si="37"/>
        <v>93.056258790436004</v>
      </c>
      <c r="AF107" s="31"/>
      <c r="AG107" s="31"/>
      <c r="AH107" s="35" t="e">
        <f>+INDEX([2]Precios!$B$9:$H$35,MATCH($J107,[2]Precios!$B$9:$B$35,0),7)</f>
        <v>#N/A</v>
      </c>
      <c r="AI107" s="35" t="e">
        <f>+INDEX([2]Precios!$B$9:$H$35,MATCH($J107,[2]Precios!$B$9:$B$35,0),6)</f>
        <v>#N/A</v>
      </c>
      <c r="AJ107" s="36">
        <f t="shared" si="38"/>
        <v>0.71099999999999997</v>
      </c>
      <c r="AK107" s="36">
        <f t="shared" si="38"/>
        <v>66.162999999999997</v>
      </c>
      <c r="AL107" s="36" t="e">
        <f t="shared" si="43"/>
        <v>#N/A</v>
      </c>
      <c r="AM107" s="36" t="e">
        <f t="shared" si="43"/>
        <v>#N/A</v>
      </c>
      <c r="AN107" s="36"/>
      <c r="AO107" s="37" t="e">
        <f t="shared" si="29"/>
        <v>#N/A</v>
      </c>
      <c r="AP107" s="34" t="e">
        <f t="shared" si="39"/>
        <v>#N/A</v>
      </c>
      <c r="AQ107" s="31"/>
      <c r="AR107" s="31"/>
      <c r="AS107" s="35" t="e">
        <f t="shared" si="45"/>
        <v>#N/A</v>
      </c>
      <c r="AT107" s="35" t="e">
        <f t="shared" si="45"/>
        <v>#N/A</v>
      </c>
      <c r="AU107" s="35">
        <f t="shared" si="45"/>
        <v>0</v>
      </c>
      <c r="AV107" s="35">
        <f t="shared" si="45"/>
        <v>0</v>
      </c>
      <c r="AW107" s="35" t="e">
        <f t="shared" si="46"/>
        <v>#N/A</v>
      </c>
      <c r="AX107" s="35" t="e">
        <f t="shared" si="46"/>
        <v>#N/A</v>
      </c>
      <c r="AY107" s="35" t="e">
        <f t="shared" si="40"/>
        <v>#N/A</v>
      </c>
      <c r="AZ107" s="35" t="e">
        <f t="shared" si="41"/>
        <v>#N/A</v>
      </c>
      <c r="BA107" s="31"/>
      <c r="BB107" s="31"/>
      <c r="BC107" s="35"/>
      <c r="BD107" s="35"/>
      <c r="BE107" s="35"/>
      <c r="BF107" s="35"/>
      <c r="BG107" s="35"/>
      <c r="BH107" s="35"/>
      <c r="BI107" s="35"/>
      <c r="BJ107" s="35"/>
      <c r="BK107" s="35"/>
    </row>
    <row r="108" spans="2:63" hidden="1" x14ac:dyDescent="0.25">
      <c r="B108" s="24"/>
      <c r="C108" s="11" t="s">
        <v>40</v>
      </c>
      <c r="D108" s="11" t="s">
        <v>41</v>
      </c>
      <c r="E108" s="11" t="s">
        <v>51</v>
      </c>
      <c r="F108" s="1"/>
      <c r="G108" s="1" t="s">
        <v>71</v>
      </c>
      <c r="H108" s="9">
        <v>220</v>
      </c>
      <c r="I108" s="10" t="s">
        <v>76</v>
      </c>
      <c r="J108" s="10" t="s">
        <v>79</v>
      </c>
      <c r="K108" s="25">
        <f t="shared" si="44"/>
        <v>43101</v>
      </c>
      <c r="L108" s="25">
        <f t="shared" si="44"/>
        <v>50040</v>
      </c>
      <c r="M108" s="9" t="s">
        <v>71</v>
      </c>
      <c r="N108" s="35">
        <f t="shared" si="30"/>
        <v>5761.961373390558</v>
      </c>
      <c r="O108" s="35">
        <f t="shared" si="31"/>
        <v>55.862997665866452</v>
      </c>
      <c r="P108" s="35">
        <f t="shared" si="32"/>
        <v>0.46600000000000003</v>
      </c>
      <c r="Q108" s="35">
        <f t="shared" si="33"/>
        <v>150.37700000000001</v>
      </c>
      <c r="R108" s="47">
        <f t="shared" si="34"/>
        <v>11085.584000000001</v>
      </c>
      <c r="S108" s="47">
        <f t="shared" si="35"/>
        <v>73.718613883772122</v>
      </c>
      <c r="T108" s="9"/>
      <c r="W108" s="34">
        <f t="shared" ref="W108:X158" si="47">+IFERROR(AA108/Y108,0)</f>
        <v>5761.961373390558</v>
      </c>
      <c r="X108" s="34">
        <f t="shared" si="47"/>
        <v>55.862997665866452</v>
      </c>
      <c r="Y108" s="41">
        <f>'[1]FACTURACION FEB18'!$L474/1000</f>
        <v>0.46600000000000003</v>
      </c>
      <c r="Z108" s="41">
        <f>'[1]FACTURACION FEB18'!$K474/1000</f>
        <v>150.37700000000001</v>
      </c>
      <c r="AA108" s="41">
        <f>'[1]FACTURACION FEB18'!$P474/1000</f>
        <v>2685.0740000000001</v>
      </c>
      <c r="AB108" s="41">
        <f>'[1]FACTURACION FEB18'!$O474/1000</f>
        <v>8400.51</v>
      </c>
      <c r="AC108" s="41">
        <f>'[1]FACTURACION FEB18'!$Q474/1000</f>
        <v>22.477</v>
      </c>
      <c r="AD108" s="34">
        <f t="shared" si="36"/>
        <v>11085.584000000001</v>
      </c>
      <c r="AE108" s="34">
        <f t="shared" si="37"/>
        <v>73.718613883772122</v>
      </c>
      <c r="AF108" s="31"/>
      <c r="AG108" s="31"/>
      <c r="AH108" s="35" t="e">
        <f>+INDEX([2]Precios!$B$9:$H$35,MATCH($J108,[2]Precios!$B$9:$B$35,0),7)</f>
        <v>#N/A</v>
      </c>
      <c r="AI108" s="35" t="e">
        <f>+INDEX([2]Precios!$B$9:$H$35,MATCH($J108,[2]Precios!$B$9:$B$35,0),6)</f>
        <v>#N/A</v>
      </c>
      <c r="AJ108" s="36">
        <f t="shared" si="38"/>
        <v>150.37700000000001</v>
      </c>
      <c r="AK108" s="36">
        <f t="shared" si="38"/>
        <v>11085.584000000001</v>
      </c>
      <c r="AL108" s="36" t="e">
        <f t="shared" si="43"/>
        <v>#N/A</v>
      </c>
      <c r="AM108" s="36" t="e">
        <f t="shared" si="43"/>
        <v>#N/A</v>
      </c>
      <c r="AN108" s="36"/>
      <c r="AO108" s="37" t="e">
        <f t="shared" si="29"/>
        <v>#N/A</v>
      </c>
      <c r="AP108" s="34" t="e">
        <f t="shared" si="39"/>
        <v>#N/A</v>
      </c>
      <c r="AQ108" s="31"/>
      <c r="AR108" s="31"/>
      <c r="AS108" s="35" t="e">
        <f t="shared" si="45"/>
        <v>#N/A</v>
      </c>
      <c r="AT108" s="35" t="e">
        <f t="shared" si="45"/>
        <v>#N/A</v>
      </c>
      <c r="AU108" s="35">
        <f t="shared" si="45"/>
        <v>0</v>
      </c>
      <c r="AV108" s="35">
        <f t="shared" si="45"/>
        <v>0</v>
      </c>
      <c r="AW108" s="35" t="e">
        <f t="shared" si="46"/>
        <v>#N/A</v>
      </c>
      <c r="AX108" s="35" t="e">
        <f t="shared" si="46"/>
        <v>#N/A</v>
      </c>
      <c r="AY108" s="35" t="e">
        <f t="shared" si="40"/>
        <v>#N/A</v>
      </c>
      <c r="AZ108" s="35" t="e">
        <f t="shared" si="41"/>
        <v>#N/A</v>
      </c>
      <c r="BA108" s="31"/>
      <c r="BB108" s="31"/>
      <c r="BC108" s="35"/>
      <c r="BD108" s="35"/>
      <c r="BE108" s="35"/>
      <c r="BF108" s="35"/>
      <c r="BG108" s="35"/>
      <c r="BH108" s="35"/>
      <c r="BI108" s="35"/>
      <c r="BJ108" s="35"/>
      <c r="BK108" s="35"/>
    </row>
    <row r="109" spans="2:63" hidden="1" x14ac:dyDescent="0.25">
      <c r="B109" s="24"/>
      <c r="C109" s="11" t="s">
        <v>40</v>
      </c>
      <c r="D109" s="11" t="s">
        <v>41</v>
      </c>
      <c r="E109" s="11" t="s">
        <v>51</v>
      </c>
      <c r="F109" s="1"/>
      <c r="G109" s="1" t="s">
        <v>72</v>
      </c>
      <c r="H109" s="9">
        <v>220</v>
      </c>
      <c r="I109" s="10" t="s">
        <v>76</v>
      </c>
      <c r="J109" s="10" t="s">
        <v>79</v>
      </c>
      <c r="K109" s="25">
        <f t="shared" si="44"/>
        <v>43101</v>
      </c>
      <c r="L109" s="25">
        <f t="shared" si="44"/>
        <v>50040</v>
      </c>
      <c r="M109" s="9" t="s">
        <v>80</v>
      </c>
      <c r="N109" s="35">
        <f t="shared" si="30"/>
        <v>5317.5666666666666</v>
      </c>
      <c r="O109" s="35">
        <f t="shared" si="31"/>
        <v>50.320027063599461</v>
      </c>
      <c r="P109" s="35">
        <f t="shared" si="32"/>
        <v>0.03</v>
      </c>
      <c r="Q109" s="35">
        <f t="shared" si="33"/>
        <v>2.956</v>
      </c>
      <c r="R109" s="47">
        <f t="shared" si="34"/>
        <v>308.27300000000002</v>
      </c>
      <c r="S109" s="47">
        <f t="shared" si="35"/>
        <v>104.28721244925576</v>
      </c>
      <c r="T109" s="9"/>
      <c r="W109" s="34">
        <f t="shared" si="47"/>
        <v>5317.5666666666666</v>
      </c>
      <c r="X109" s="34">
        <f t="shared" si="47"/>
        <v>50.320027063599461</v>
      </c>
      <c r="Y109" s="41">
        <f>'[1]FACTURACION FEB18'!$L475/1000</f>
        <v>0.03</v>
      </c>
      <c r="Z109" s="41">
        <f>'[1]FACTURACION FEB18'!$K475/1000</f>
        <v>2.956</v>
      </c>
      <c r="AA109" s="41">
        <f>'[1]FACTURACION FEB18'!$P475/1000</f>
        <v>159.52699999999999</v>
      </c>
      <c r="AB109" s="41">
        <f>'[1]FACTURACION FEB18'!$O475/1000</f>
        <v>148.74600000000001</v>
      </c>
      <c r="AC109" s="41">
        <f>'[1]FACTURACION FEB18'!$Q475/1000</f>
        <v>1.65</v>
      </c>
      <c r="AD109" s="34">
        <f t="shared" si="36"/>
        <v>308.27300000000002</v>
      </c>
      <c r="AE109" s="34">
        <f t="shared" si="37"/>
        <v>104.28721244925576</v>
      </c>
      <c r="AF109" s="31"/>
      <c r="AG109" s="31"/>
      <c r="AH109" s="35" t="e">
        <f>+INDEX([2]Precios!$B$9:$H$35,MATCH($J109,[2]Precios!$B$9:$B$35,0),7)</f>
        <v>#N/A</v>
      </c>
      <c r="AI109" s="35" t="e">
        <f>+INDEX([2]Precios!$B$9:$H$35,MATCH($J109,[2]Precios!$B$9:$B$35,0),6)</f>
        <v>#N/A</v>
      </c>
      <c r="AJ109" s="36">
        <f t="shared" si="38"/>
        <v>2.956</v>
      </c>
      <c r="AK109" s="36">
        <f t="shared" si="38"/>
        <v>308.27300000000002</v>
      </c>
      <c r="AL109" s="36" t="e">
        <f t="shared" si="43"/>
        <v>#N/A</v>
      </c>
      <c r="AM109" s="36" t="e">
        <f t="shared" si="43"/>
        <v>#N/A</v>
      </c>
      <c r="AN109" s="36"/>
      <c r="AO109" s="37" t="e">
        <f t="shared" si="29"/>
        <v>#N/A</v>
      </c>
      <c r="AP109" s="34" t="e">
        <f t="shared" si="39"/>
        <v>#N/A</v>
      </c>
      <c r="AQ109" s="31"/>
      <c r="AR109" s="31"/>
      <c r="AS109" s="35" t="e">
        <f t="shared" si="45"/>
        <v>#N/A</v>
      </c>
      <c r="AT109" s="35" t="e">
        <f t="shared" si="45"/>
        <v>#N/A</v>
      </c>
      <c r="AU109" s="35">
        <f t="shared" si="45"/>
        <v>0</v>
      </c>
      <c r="AV109" s="35">
        <f t="shared" si="45"/>
        <v>0</v>
      </c>
      <c r="AW109" s="35" t="e">
        <f t="shared" si="46"/>
        <v>#N/A</v>
      </c>
      <c r="AX109" s="35" t="e">
        <f t="shared" si="46"/>
        <v>#N/A</v>
      </c>
      <c r="AY109" s="35" t="e">
        <f t="shared" si="40"/>
        <v>#N/A</v>
      </c>
      <c r="AZ109" s="35" t="e">
        <f t="shared" si="41"/>
        <v>#N/A</v>
      </c>
      <c r="BA109" s="31"/>
      <c r="BB109" s="31"/>
      <c r="BC109" s="35"/>
      <c r="BD109" s="35"/>
      <c r="BE109" s="35"/>
      <c r="BF109" s="35"/>
      <c r="BG109" s="35"/>
      <c r="BH109" s="35"/>
      <c r="BI109" s="35"/>
      <c r="BJ109" s="35"/>
      <c r="BK109" s="35"/>
    </row>
    <row r="110" spans="2:63" hidden="1" x14ac:dyDescent="0.25">
      <c r="B110" s="24"/>
      <c r="C110" s="11" t="s">
        <v>40</v>
      </c>
      <c r="D110" s="11" t="s">
        <v>41</v>
      </c>
      <c r="E110" s="11" t="s">
        <v>51</v>
      </c>
      <c r="F110" s="1"/>
      <c r="G110" s="1" t="s">
        <v>62</v>
      </c>
      <c r="H110" s="9">
        <v>220</v>
      </c>
      <c r="I110" s="10" t="s">
        <v>76</v>
      </c>
      <c r="J110" s="10" t="s">
        <v>79</v>
      </c>
      <c r="K110" s="25">
        <f t="shared" si="44"/>
        <v>43101</v>
      </c>
      <c r="L110" s="25">
        <f t="shared" si="44"/>
        <v>50040</v>
      </c>
      <c r="M110" s="9" t="s">
        <v>62</v>
      </c>
      <c r="N110" s="35">
        <f t="shared" si="30"/>
        <v>5581.718023255813</v>
      </c>
      <c r="O110" s="35">
        <f t="shared" si="31"/>
        <v>53.532002291222661</v>
      </c>
      <c r="P110" s="35">
        <f t="shared" si="32"/>
        <v>1.032</v>
      </c>
      <c r="Q110" s="35">
        <f t="shared" si="33"/>
        <v>193.78299999999999</v>
      </c>
      <c r="R110" s="47">
        <f t="shared" si="34"/>
        <v>16133.924999999999</v>
      </c>
      <c r="S110" s="47">
        <f t="shared" si="35"/>
        <v>83.257690303070959</v>
      </c>
      <c r="T110" s="9"/>
      <c r="W110" s="34">
        <f t="shared" si="47"/>
        <v>5581.718023255813</v>
      </c>
      <c r="X110" s="34">
        <f t="shared" si="47"/>
        <v>53.532002291222661</v>
      </c>
      <c r="Y110" s="41">
        <f>'[1]FACTURACION FEB18'!$L476/1000</f>
        <v>1.032</v>
      </c>
      <c r="Z110" s="41">
        <f>'[1]FACTURACION FEB18'!$K476/1000</f>
        <v>193.78299999999999</v>
      </c>
      <c r="AA110" s="41">
        <f>'[1]FACTURACION FEB18'!$P476/1000</f>
        <v>5760.3329999999996</v>
      </c>
      <c r="AB110" s="41">
        <f>'[1]FACTURACION FEB18'!$O476/1000</f>
        <v>10373.592000000001</v>
      </c>
      <c r="AC110" s="41">
        <f>'[1]FACTURACION FEB18'!$Q476/1000</f>
        <v>20.238</v>
      </c>
      <c r="AD110" s="34">
        <f t="shared" si="36"/>
        <v>16133.924999999999</v>
      </c>
      <c r="AE110" s="34">
        <f t="shared" si="37"/>
        <v>83.257690303070959</v>
      </c>
      <c r="AF110" s="31"/>
      <c r="AG110" s="31"/>
      <c r="AH110" s="35" t="e">
        <f>+INDEX([2]Precios!$B$9:$H$35,MATCH($J110,[2]Precios!$B$9:$B$35,0),7)</f>
        <v>#N/A</v>
      </c>
      <c r="AI110" s="35" t="e">
        <f>+INDEX([2]Precios!$B$9:$H$35,MATCH($J110,[2]Precios!$B$9:$B$35,0),6)</f>
        <v>#N/A</v>
      </c>
      <c r="AJ110" s="36">
        <f t="shared" si="38"/>
        <v>193.78299999999999</v>
      </c>
      <c r="AK110" s="36">
        <f t="shared" si="38"/>
        <v>16133.924999999999</v>
      </c>
      <c r="AL110" s="36" t="e">
        <f t="shared" si="43"/>
        <v>#N/A</v>
      </c>
      <c r="AM110" s="36" t="e">
        <f t="shared" si="43"/>
        <v>#N/A</v>
      </c>
      <c r="AN110" s="36"/>
      <c r="AO110" s="37" t="e">
        <f t="shared" si="29"/>
        <v>#N/A</v>
      </c>
      <c r="AP110" s="34" t="e">
        <f t="shared" si="39"/>
        <v>#N/A</v>
      </c>
      <c r="AQ110" s="31"/>
      <c r="AR110" s="31"/>
      <c r="AS110" s="35" t="e">
        <f t="shared" si="45"/>
        <v>#N/A</v>
      </c>
      <c r="AT110" s="35" t="e">
        <f t="shared" si="45"/>
        <v>#N/A</v>
      </c>
      <c r="AU110" s="35">
        <f t="shared" si="45"/>
        <v>0</v>
      </c>
      <c r="AV110" s="35">
        <f t="shared" si="45"/>
        <v>0</v>
      </c>
      <c r="AW110" s="35" t="e">
        <f t="shared" si="46"/>
        <v>#N/A</v>
      </c>
      <c r="AX110" s="35" t="e">
        <f t="shared" si="46"/>
        <v>#N/A</v>
      </c>
      <c r="AY110" s="35" t="e">
        <f t="shared" si="40"/>
        <v>#N/A</v>
      </c>
      <c r="AZ110" s="35" t="e">
        <f t="shared" si="41"/>
        <v>#N/A</v>
      </c>
      <c r="BA110" s="31"/>
      <c r="BB110" s="31"/>
      <c r="BC110" s="35"/>
      <c r="BD110" s="35"/>
      <c r="BE110" s="35"/>
      <c r="BF110" s="35"/>
      <c r="BG110" s="35"/>
      <c r="BH110" s="35"/>
      <c r="BI110" s="35"/>
      <c r="BJ110" s="35"/>
      <c r="BK110" s="35"/>
    </row>
    <row r="111" spans="2:63" hidden="1" x14ac:dyDescent="0.25">
      <c r="B111" s="24"/>
      <c r="C111" s="11" t="s">
        <v>40</v>
      </c>
      <c r="D111" s="11" t="s">
        <v>41</v>
      </c>
      <c r="E111" s="11" t="s">
        <v>51</v>
      </c>
      <c r="F111" s="1"/>
      <c r="G111" s="1" t="s">
        <v>65</v>
      </c>
      <c r="H111" s="9">
        <v>220</v>
      </c>
      <c r="I111" s="10" t="s">
        <v>76</v>
      </c>
      <c r="J111" s="10" t="s">
        <v>79</v>
      </c>
      <c r="K111" s="25">
        <f t="shared" si="44"/>
        <v>43101</v>
      </c>
      <c r="L111" s="25">
        <f t="shared" si="44"/>
        <v>50040</v>
      </c>
      <c r="M111" s="9" t="s">
        <v>65</v>
      </c>
      <c r="N111" s="35">
        <f t="shared" si="30"/>
        <v>5732.6695226438196</v>
      </c>
      <c r="O111" s="35">
        <f t="shared" si="31"/>
        <v>55.039998786536614</v>
      </c>
      <c r="P111" s="35">
        <f t="shared" si="32"/>
        <v>0.81699999999999995</v>
      </c>
      <c r="Q111" s="35">
        <f t="shared" si="33"/>
        <v>131.85400000000001</v>
      </c>
      <c r="R111" s="47">
        <f t="shared" si="34"/>
        <v>11940.834999999999</v>
      </c>
      <c r="S111" s="47">
        <f t="shared" si="35"/>
        <v>90.56103720782076</v>
      </c>
      <c r="T111" s="9"/>
      <c r="W111" s="34">
        <f t="shared" si="47"/>
        <v>5732.6695226438196</v>
      </c>
      <c r="X111" s="34">
        <f t="shared" si="47"/>
        <v>55.039998786536614</v>
      </c>
      <c r="Y111" s="41">
        <f>'[1]FACTURACION FEB18'!$L477/1000</f>
        <v>0.81699999999999995</v>
      </c>
      <c r="Z111" s="41">
        <f>'[1]FACTURACION FEB18'!$K477/1000</f>
        <v>131.85400000000001</v>
      </c>
      <c r="AA111" s="41">
        <f>'[1]FACTURACION FEB18'!$P477/1000</f>
        <v>4683.5910000000003</v>
      </c>
      <c r="AB111" s="41">
        <f>'[1]FACTURACION FEB18'!$O477/1000</f>
        <v>7257.2439999999997</v>
      </c>
      <c r="AC111" s="41">
        <f>'[1]FACTURACION FEB18'!$Q477/1000</f>
        <v>39.469000000000001</v>
      </c>
      <c r="AD111" s="34">
        <f t="shared" si="36"/>
        <v>11940.834999999999</v>
      </c>
      <c r="AE111" s="34">
        <f t="shared" si="37"/>
        <v>90.56103720782076</v>
      </c>
      <c r="AF111" s="31"/>
      <c r="AG111" s="31"/>
      <c r="AH111" s="35" t="e">
        <f>+INDEX([2]Precios!$B$9:$H$35,MATCH($J111,[2]Precios!$B$9:$B$35,0),7)</f>
        <v>#N/A</v>
      </c>
      <c r="AI111" s="35" t="e">
        <f>+INDEX([2]Precios!$B$9:$H$35,MATCH($J111,[2]Precios!$B$9:$B$35,0),6)</f>
        <v>#N/A</v>
      </c>
      <c r="AJ111" s="36">
        <f t="shared" si="38"/>
        <v>131.85400000000001</v>
      </c>
      <c r="AK111" s="36">
        <f t="shared" si="38"/>
        <v>11940.834999999999</v>
      </c>
      <c r="AL111" s="36" t="e">
        <f t="shared" si="43"/>
        <v>#N/A</v>
      </c>
      <c r="AM111" s="36" t="e">
        <f t="shared" si="43"/>
        <v>#N/A</v>
      </c>
      <c r="AN111" s="36"/>
      <c r="AO111" s="37" t="e">
        <f t="shared" si="29"/>
        <v>#N/A</v>
      </c>
      <c r="AP111" s="34" t="e">
        <f t="shared" si="39"/>
        <v>#N/A</v>
      </c>
      <c r="AQ111" s="31"/>
      <c r="AR111" s="31"/>
      <c r="AS111" s="35" t="e">
        <f t="shared" si="45"/>
        <v>#N/A</v>
      </c>
      <c r="AT111" s="35" t="e">
        <f t="shared" si="45"/>
        <v>#N/A</v>
      </c>
      <c r="AU111" s="35">
        <f t="shared" si="45"/>
        <v>0</v>
      </c>
      <c r="AV111" s="35">
        <f t="shared" si="45"/>
        <v>0</v>
      </c>
      <c r="AW111" s="35" t="e">
        <f t="shared" si="46"/>
        <v>#N/A</v>
      </c>
      <c r="AX111" s="35" t="e">
        <f t="shared" si="46"/>
        <v>#N/A</v>
      </c>
      <c r="AY111" s="35" t="e">
        <f t="shared" si="40"/>
        <v>#N/A</v>
      </c>
      <c r="AZ111" s="35" t="e">
        <f t="shared" si="41"/>
        <v>#N/A</v>
      </c>
      <c r="BA111" s="31"/>
      <c r="BB111" s="31"/>
      <c r="BC111" s="35"/>
      <c r="BD111" s="35"/>
      <c r="BE111" s="35"/>
      <c r="BF111" s="35"/>
      <c r="BG111" s="35"/>
      <c r="BH111" s="35"/>
      <c r="BI111" s="35"/>
      <c r="BJ111" s="35"/>
      <c r="BK111" s="35"/>
    </row>
    <row r="112" spans="2:63" hidden="1" x14ac:dyDescent="0.25">
      <c r="B112" s="24"/>
      <c r="C112" s="11" t="s">
        <v>40</v>
      </c>
      <c r="D112" s="11" t="s">
        <v>41</v>
      </c>
      <c r="E112" s="11" t="s">
        <v>51</v>
      </c>
      <c r="F112" s="1"/>
      <c r="G112" s="1" t="s">
        <v>73</v>
      </c>
      <c r="H112" s="9">
        <v>220</v>
      </c>
      <c r="I112" s="10" t="s">
        <v>76</v>
      </c>
      <c r="J112" s="10" t="s">
        <v>79</v>
      </c>
      <c r="K112" s="25">
        <f t="shared" si="44"/>
        <v>43101</v>
      </c>
      <c r="L112" s="25">
        <f t="shared" si="44"/>
        <v>50040</v>
      </c>
      <c r="M112" s="9" t="s">
        <v>73</v>
      </c>
      <c r="N112" s="35">
        <f t="shared" si="30"/>
        <v>5714</v>
      </c>
      <c r="O112" s="35">
        <f t="shared" si="31"/>
        <v>54.542021924482349</v>
      </c>
      <c r="P112" s="35">
        <f t="shared" si="32"/>
        <v>5.0000000000000001E-3</v>
      </c>
      <c r="Q112" s="35">
        <f t="shared" si="33"/>
        <v>0.82099999999999995</v>
      </c>
      <c r="R112" s="47">
        <f t="shared" si="34"/>
        <v>73.349000000000004</v>
      </c>
      <c r="S112" s="47">
        <f t="shared" si="35"/>
        <v>89.341047503045075</v>
      </c>
      <c r="T112" s="9"/>
      <c r="W112" s="34">
        <f t="shared" si="47"/>
        <v>5714</v>
      </c>
      <c r="X112" s="34">
        <f t="shared" si="47"/>
        <v>54.542021924482349</v>
      </c>
      <c r="Y112" s="41">
        <f>'[1]FACTURACION FEB18'!$L478/1000</f>
        <v>5.0000000000000001E-3</v>
      </c>
      <c r="Z112" s="41">
        <f>'[1]FACTURACION FEB18'!$K478/1000</f>
        <v>0.82099999999999995</v>
      </c>
      <c r="AA112" s="41">
        <f>'[1]FACTURACION FEB18'!$P478/1000</f>
        <v>28.57</v>
      </c>
      <c r="AB112" s="41">
        <f>'[1]FACTURACION FEB18'!$O478/1000</f>
        <v>44.779000000000003</v>
      </c>
      <c r="AC112" s="41">
        <f>'[1]FACTURACION FEB18'!$Q478/1000</f>
        <v>1.6E-2</v>
      </c>
      <c r="AD112" s="34">
        <f t="shared" si="36"/>
        <v>73.349000000000004</v>
      </c>
      <c r="AE112" s="34">
        <f t="shared" si="37"/>
        <v>89.341047503045075</v>
      </c>
      <c r="AF112" s="31"/>
      <c r="AG112" s="31"/>
      <c r="AH112" s="35" t="e">
        <f>+INDEX([2]Precios!$B$9:$H$35,MATCH($J112,[2]Precios!$B$9:$B$35,0),7)</f>
        <v>#N/A</v>
      </c>
      <c r="AI112" s="35" t="e">
        <f>+INDEX([2]Precios!$B$9:$H$35,MATCH($J112,[2]Precios!$B$9:$B$35,0),6)</f>
        <v>#N/A</v>
      </c>
      <c r="AJ112" s="36">
        <f t="shared" si="38"/>
        <v>0.82099999999999995</v>
      </c>
      <c r="AK112" s="36">
        <f t="shared" si="38"/>
        <v>73.349000000000004</v>
      </c>
      <c r="AL112" s="36" t="e">
        <f t="shared" si="43"/>
        <v>#N/A</v>
      </c>
      <c r="AM112" s="36" t="e">
        <f t="shared" si="43"/>
        <v>#N/A</v>
      </c>
      <c r="AN112" s="36"/>
      <c r="AO112" s="37" t="e">
        <f t="shared" si="29"/>
        <v>#N/A</v>
      </c>
      <c r="AP112" s="34" t="e">
        <f t="shared" si="39"/>
        <v>#N/A</v>
      </c>
      <c r="AQ112" s="31"/>
      <c r="AR112" s="31"/>
      <c r="AS112" s="35" t="e">
        <f t="shared" si="45"/>
        <v>#N/A</v>
      </c>
      <c r="AT112" s="35" t="e">
        <f t="shared" si="45"/>
        <v>#N/A</v>
      </c>
      <c r="AU112" s="35">
        <f t="shared" si="45"/>
        <v>0</v>
      </c>
      <c r="AV112" s="35">
        <f t="shared" si="45"/>
        <v>0</v>
      </c>
      <c r="AW112" s="35" t="e">
        <f t="shared" si="46"/>
        <v>#N/A</v>
      </c>
      <c r="AX112" s="35" t="e">
        <f t="shared" si="46"/>
        <v>#N/A</v>
      </c>
      <c r="AY112" s="35" t="e">
        <f t="shared" si="40"/>
        <v>#N/A</v>
      </c>
      <c r="AZ112" s="35" t="e">
        <f t="shared" si="41"/>
        <v>#N/A</v>
      </c>
      <c r="BA112" s="31"/>
      <c r="BB112" s="31"/>
      <c r="BC112" s="35"/>
      <c r="BD112" s="35"/>
      <c r="BE112" s="35"/>
      <c r="BF112" s="35"/>
      <c r="BG112" s="35"/>
      <c r="BH112" s="35"/>
      <c r="BI112" s="35"/>
      <c r="BJ112" s="35"/>
      <c r="BK112" s="35"/>
    </row>
    <row r="113" spans="2:63" hidden="1" x14ac:dyDescent="0.25">
      <c r="B113" s="24"/>
      <c r="C113" s="11" t="s">
        <v>40</v>
      </c>
      <c r="D113" s="11" t="s">
        <v>41</v>
      </c>
      <c r="E113" s="11" t="s">
        <v>51</v>
      </c>
      <c r="F113" s="1"/>
      <c r="G113" s="1" t="s">
        <v>74</v>
      </c>
      <c r="H113" s="9">
        <v>220</v>
      </c>
      <c r="I113" s="10" t="s">
        <v>76</v>
      </c>
      <c r="J113" s="10" t="s">
        <v>79</v>
      </c>
      <c r="K113" s="25">
        <f t="shared" si="44"/>
        <v>43101</v>
      </c>
      <c r="L113" s="25">
        <f t="shared" si="44"/>
        <v>50040</v>
      </c>
      <c r="M113" s="9" t="s">
        <v>74</v>
      </c>
      <c r="N113" s="35">
        <f t="shared" si="30"/>
        <v>5692.6646058732613</v>
      </c>
      <c r="O113" s="35">
        <f t="shared" si="31"/>
        <v>66.230001231505426</v>
      </c>
      <c r="P113" s="35">
        <f t="shared" si="32"/>
        <v>0.64700000000000002</v>
      </c>
      <c r="Q113" s="35">
        <f t="shared" si="33"/>
        <v>113.682</v>
      </c>
      <c r="R113" s="47">
        <f t="shared" si="34"/>
        <v>11212.313</v>
      </c>
      <c r="S113" s="47">
        <f t="shared" si="35"/>
        <v>98.628745095969464</v>
      </c>
      <c r="T113" s="9"/>
      <c r="W113" s="34">
        <f t="shared" si="47"/>
        <v>5692.6646058732613</v>
      </c>
      <c r="X113" s="34">
        <f t="shared" si="47"/>
        <v>66.230001231505426</v>
      </c>
      <c r="Y113" s="41">
        <f>'[1]FACTURACION FEB18'!$L479/1000</f>
        <v>0.64700000000000002</v>
      </c>
      <c r="Z113" s="41">
        <f>'[1]FACTURACION FEB18'!$K479/1000</f>
        <v>113.682</v>
      </c>
      <c r="AA113" s="41">
        <f>'[1]FACTURACION FEB18'!$P479/1000</f>
        <v>3683.154</v>
      </c>
      <c r="AB113" s="41">
        <f>'[1]FACTURACION FEB18'!$O479/1000</f>
        <v>7529.1589999999997</v>
      </c>
      <c r="AC113" s="41">
        <f>'[1]FACTURACION FEB18'!$Q479/1000</f>
        <v>21.89</v>
      </c>
      <c r="AD113" s="34">
        <f t="shared" si="36"/>
        <v>11212.313</v>
      </c>
      <c r="AE113" s="34">
        <f t="shared" si="37"/>
        <v>98.628745095969464</v>
      </c>
      <c r="AF113" s="31"/>
      <c r="AG113" s="31"/>
      <c r="AH113" s="35" t="e">
        <f>+INDEX([2]Precios!$B$9:$H$35,MATCH($J113,[2]Precios!$B$9:$B$35,0),7)</f>
        <v>#N/A</v>
      </c>
      <c r="AI113" s="35" t="e">
        <f>+INDEX([2]Precios!$B$9:$H$35,MATCH($J113,[2]Precios!$B$9:$B$35,0),6)</f>
        <v>#N/A</v>
      </c>
      <c r="AJ113" s="36">
        <f t="shared" si="38"/>
        <v>113.682</v>
      </c>
      <c r="AK113" s="36">
        <f t="shared" si="38"/>
        <v>11212.313</v>
      </c>
      <c r="AL113" s="36" t="e">
        <f t="shared" si="43"/>
        <v>#N/A</v>
      </c>
      <c r="AM113" s="36" t="e">
        <f t="shared" si="43"/>
        <v>#N/A</v>
      </c>
      <c r="AN113" s="36"/>
      <c r="AO113" s="37" t="e">
        <f t="shared" si="29"/>
        <v>#N/A</v>
      </c>
      <c r="AP113" s="34" t="e">
        <f t="shared" si="39"/>
        <v>#N/A</v>
      </c>
      <c r="AQ113" s="31"/>
      <c r="AR113" s="31"/>
      <c r="AS113" s="35" t="e">
        <f t="shared" si="45"/>
        <v>#N/A</v>
      </c>
      <c r="AT113" s="35" t="e">
        <f t="shared" si="45"/>
        <v>#N/A</v>
      </c>
      <c r="AU113" s="35">
        <f t="shared" si="45"/>
        <v>0</v>
      </c>
      <c r="AV113" s="35">
        <f t="shared" si="45"/>
        <v>0</v>
      </c>
      <c r="AW113" s="35" t="e">
        <f t="shared" si="46"/>
        <v>#N/A</v>
      </c>
      <c r="AX113" s="35" t="e">
        <f t="shared" si="46"/>
        <v>#N/A</v>
      </c>
      <c r="AY113" s="35" t="e">
        <f t="shared" si="40"/>
        <v>#N/A</v>
      </c>
      <c r="AZ113" s="35" t="e">
        <f t="shared" si="41"/>
        <v>#N/A</v>
      </c>
      <c r="BA113" s="31"/>
      <c r="BB113" s="31"/>
      <c r="BC113" s="35"/>
      <c r="BD113" s="35"/>
      <c r="BE113" s="35"/>
      <c r="BF113" s="35"/>
      <c r="BG113" s="35"/>
      <c r="BH113" s="35"/>
      <c r="BI113" s="35"/>
      <c r="BJ113" s="35"/>
      <c r="BK113" s="35"/>
    </row>
    <row r="114" spans="2:63" hidden="1" x14ac:dyDescent="0.25">
      <c r="B114" s="24"/>
      <c r="C114" s="11" t="s">
        <v>40</v>
      </c>
      <c r="D114" s="11" t="s">
        <v>41</v>
      </c>
      <c r="E114" s="11" t="s">
        <v>52</v>
      </c>
      <c r="F114" s="1"/>
      <c r="G114" s="1" t="s">
        <v>64</v>
      </c>
      <c r="H114" s="9">
        <v>220</v>
      </c>
      <c r="I114" s="10" t="s">
        <v>76</v>
      </c>
      <c r="J114" s="10" t="s">
        <v>77</v>
      </c>
      <c r="K114" s="25">
        <f t="shared" si="44"/>
        <v>43101</v>
      </c>
      <c r="L114" s="25">
        <f t="shared" si="44"/>
        <v>50040</v>
      </c>
      <c r="M114" s="9" t="s">
        <v>64</v>
      </c>
      <c r="N114" s="35">
        <f t="shared" si="30"/>
        <v>0</v>
      </c>
      <c r="O114" s="35">
        <f t="shared" si="31"/>
        <v>50.876146788990823</v>
      </c>
      <c r="P114" s="35">
        <f t="shared" si="32"/>
        <v>0</v>
      </c>
      <c r="Q114" s="35">
        <f t="shared" si="33"/>
        <v>3.052</v>
      </c>
      <c r="R114" s="47">
        <f t="shared" si="34"/>
        <v>155.274</v>
      </c>
      <c r="S114" s="47">
        <f t="shared" si="35"/>
        <v>50.876146788990823</v>
      </c>
      <c r="T114" s="9"/>
      <c r="W114" s="34">
        <f t="shared" si="47"/>
        <v>0</v>
      </c>
      <c r="X114" s="34">
        <f t="shared" si="47"/>
        <v>50.876146788990823</v>
      </c>
      <c r="Y114" s="41"/>
      <c r="Z114" s="41">
        <f>'[1]FACTURACION FEB18'!$K735/1000</f>
        <v>3.052</v>
      </c>
      <c r="AA114" s="34"/>
      <c r="AB114" s="41">
        <f>'[1]FACTURACION FEB18'!$O735/1000</f>
        <v>155.274</v>
      </c>
      <c r="AC114" s="41">
        <f>'[1]FACTURACION FEB18'!$Q735/1000</f>
        <v>0</v>
      </c>
      <c r="AD114" s="34">
        <f t="shared" si="36"/>
        <v>155.274</v>
      </c>
      <c r="AE114" s="34">
        <f t="shared" si="37"/>
        <v>50.876146788990823</v>
      </c>
      <c r="AF114" s="31"/>
      <c r="AG114" s="31"/>
      <c r="AH114" s="35" t="e">
        <f>+INDEX([2]Precios!$B$9:$H$35,MATCH($J114,[2]Precios!$B$9:$B$35,0),7)</f>
        <v>#N/A</v>
      </c>
      <c r="AI114" s="35" t="e">
        <f>+INDEX([2]Precios!$B$9:$H$35,MATCH($J114,[2]Precios!$B$9:$B$35,0),6)</f>
        <v>#N/A</v>
      </c>
      <c r="AJ114" s="36">
        <f t="shared" si="38"/>
        <v>3.052</v>
      </c>
      <c r="AK114" s="36">
        <f t="shared" si="38"/>
        <v>155.274</v>
      </c>
      <c r="AL114" s="36" t="e">
        <f t="shared" si="43"/>
        <v>#N/A</v>
      </c>
      <c r="AM114" s="36" t="e">
        <f t="shared" si="43"/>
        <v>#N/A</v>
      </c>
      <c r="AN114" s="36"/>
      <c r="AO114" s="37" t="e">
        <f t="shared" si="29"/>
        <v>#N/A</v>
      </c>
      <c r="AP114" s="34" t="e">
        <f t="shared" si="39"/>
        <v>#N/A</v>
      </c>
      <c r="AQ114" s="31"/>
      <c r="AR114" s="31"/>
      <c r="AS114" s="35" t="e">
        <f t="shared" si="45"/>
        <v>#N/A</v>
      </c>
      <c r="AT114" s="35" t="e">
        <f t="shared" si="45"/>
        <v>#N/A</v>
      </c>
      <c r="AU114" s="35">
        <f t="shared" si="45"/>
        <v>0</v>
      </c>
      <c r="AV114" s="35">
        <f t="shared" si="45"/>
        <v>0</v>
      </c>
      <c r="AW114" s="35" t="e">
        <f t="shared" si="46"/>
        <v>#N/A</v>
      </c>
      <c r="AX114" s="35" t="e">
        <f t="shared" si="46"/>
        <v>#N/A</v>
      </c>
      <c r="AY114" s="35" t="e">
        <f t="shared" si="40"/>
        <v>#N/A</v>
      </c>
      <c r="AZ114" s="35" t="e">
        <f t="shared" si="41"/>
        <v>#N/A</v>
      </c>
      <c r="BA114" s="31"/>
      <c r="BB114" s="31"/>
      <c r="BC114" s="35"/>
      <c r="BD114" s="35"/>
      <c r="BE114" s="35"/>
      <c r="BF114" s="35"/>
      <c r="BG114" s="35"/>
      <c r="BH114" s="35">
        <f>'[1]MONTOS A FACTURAR'!$F$212/1000</f>
        <v>147.226</v>
      </c>
      <c r="BI114" s="35"/>
      <c r="BJ114" s="35"/>
      <c r="BK114" s="35"/>
    </row>
    <row r="115" spans="2:63" hidden="1" x14ac:dyDescent="0.25">
      <c r="B115" s="24"/>
      <c r="C115" s="11" t="s">
        <v>40</v>
      </c>
      <c r="D115" s="11" t="s">
        <v>41</v>
      </c>
      <c r="E115" s="11" t="s">
        <v>52</v>
      </c>
      <c r="F115" s="1"/>
      <c r="G115" s="1" t="s">
        <v>60</v>
      </c>
      <c r="H115" s="9">
        <v>220</v>
      </c>
      <c r="I115" s="10" t="s">
        <v>76</v>
      </c>
      <c r="J115" s="10" t="s">
        <v>77</v>
      </c>
      <c r="K115" s="25">
        <f t="shared" si="44"/>
        <v>43101</v>
      </c>
      <c r="L115" s="25">
        <f t="shared" si="44"/>
        <v>50040</v>
      </c>
      <c r="M115" s="9" t="s">
        <v>60</v>
      </c>
      <c r="N115" s="35">
        <f t="shared" si="30"/>
        <v>0</v>
      </c>
      <c r="O115" s="35">
        <f t="shared" si="31"/>
        <v>53.53199604052638</v>
      </c>
      <c r="P115" s="35">
        <f t="shared" si="32"/>
        <v>0</v>
      </c>
      <c r="Q115" s="35">
        <f t="shared" si="33"/>
        <v>103.044</v>
      </c>
      <c r="R115" s="47">
        <f t="shared" si="34"/>
        <v>5516.1509999999998</v>
      </c>
      <c r="S115" s="47">
        <f t="shared" si="35"/>
        <v>53.53199604052638</v>
      </c>
      <c r="T115" s="9"/>
      <c r="W115" s="34">
        <f t="shared" si="47"/>
        <v>0</v>
      </c>
      <c r="X115" s="34">
        <f t="shared" si="47"/>
        <v>53.53199604052638</v>
      </c>
      <c r="Y115" s="34"/>
      <c r="Z115" s="41">
        <f>'[1]FACTURACION FEB18'!$K736/1000</f>
        <v>103.044</v>
      </c>
      <c r="AA115" s="34"/>
      <c r="AB115" s="41">
        <f>'[1]FACTURACION FEB18'!$O736/1000</f>
        <v>5516.1509999999998</v>
      </c>
      <c r="AC115" s="41">
        <f>'[1]FACTURACION FEB18'!$Q736/1000</f>
        <v>0</v>
      </c>
      <c r="AD115" s="34">
        <f t="shared" si="36"/>
        <v>5516.1509999999998</v>
      </c>
      <c r="AE115" s="34">
        <f t="shared" si="37"/>
        <v>53.53199604052638</v>
      </c>
      <c r="AF115" s="31"/>
      <c r="AG115" s="31"/>
      <c r="AH115" s="35" t="e">
        <f>+INDEX([2]Precios!$B$9:$H$35,MATCH($J115,[2]Precios!$B$9:$B$35,0),7)</f>
        <v>#N/A</v>
      </c>
      <c r="AI115" s="35" t="e">
        <f>+INDEX([2]Precios!$B$9:$H$35,MATCH($J115,[2]Precios!$B$9:$B$35,0),6)</f>
        <v>#N/A</v>
      </c>
      <c r="AJ115" s="36">
        <f t="shared" si="38"/>
        <v>103.044</v>
      </c>
      <c r="AK115" s="36">
        <f t="shared" si="38"/>
        <v>5516.1509999999998</v>
      </c>
      <c r="AL115" s="36" t="e">
        <f t="shared" si="43"/>
        <v>#N/A</v>
      </c>
      <c r="AM115" s="36" t="e">
        <f t="shared" si="43"/>
        <v>#N/A</v>
      </c>
      <c r="AN115" s="36"/>
      <c r="AO115" s="37" t="e">
        <f t="shared" si="29"/>
        <v>#N/A</v>
      </c>
      <c r="AP115" s="34" t="e">
        <f t="shared" si="39"/>
        <v>#N/A</v>
      </c>
      <c r="AQ115" s="31"/>
      <c r="AR115" s="31"/>
      <c r="AS115" s="35" t="e">
        <f t="shared" si="45"/>
        <v>#N/A</v>
      </c>
      <c r="AT115" s="35" t="e">
        <f t="shared" si="45"/>
        <v>#N/A</v>
      </c>
      <c r="AU115" s="35">
        <f t="shared" si="45"/>
        <v>0</v>
      </c>
      <c r="AV115" s="35">
        <f t="shared" si="45"/>
        <v>0</v>
      </c>
      <c r="AW115" s="35" t="e">
        <f t="shared" si="46"/>
        <v>#N/A</v>
      </c>
      <c r="AX115" s="35" t="e">
        <f t="shared" si="46"/>
        <v>#N/A</v>
      </c>
      <c r="AY115" s="35" t="e">
        <f t="shared" si="40"/>
        <v>#N/A</v>
      </c>
      <c r="AZ115" s="35" t="e">
        <f t="shared" si="41"/>
        <v>#N/A</v>
      </c>
      <c r="BA115" s="31"/>
      <c r="BB115" s="31"/>
      <c r="BC115" s="35"/>
      <c r="BD115" s="35"/>
      <c r="BE115" s="35"/>
      <c r="BF115" s="35"/>
      <c r="BG115" s="35"/>
      <c r="BH115" s="35"/>
      <c r="BI115" s="35"/>
      <c r="BJ115" s="35"/>
      <c r="BK115" s="35"/>
    </row>
    <row r="116" spans="2:63" hidden="1" x14ac:dyDescent="0.25">
      <c r="B116" s="24"/>
      <c r="C116" s="11" t="s">
        <v>40</v>
      </c>
      <c r="D116" s="11" t="s">
        <v>41</v>
      </c>
      <c r="E116" s="11" t="s">
        <v>52</v>
      </c>
      <c r="F116" s="1"/>
      <c r="G116" s="1" t="s">
        <v>65</v>
      </c>
      <c r="H116" s="9">
        <v>220</v>
      </c>
      <c r="I116" s="10" t="s">
        <v>76</v>
      </c>
      <c r="J116" s="10" t="s">
        <v>77</v>
      </c>
      <c r="K116" s="25">
        <f t="shared" si="44"/>
        <v>43101</v>
      </c>
      <c r="L116" s="25">
        <f t="shared" si="44"/>
        <v>50040</v>
      </c>
      <c r="M116" s="9" t="s">
        <v>65</v>
      </c>
      <c r="N116" s="35">
        <f t="shared" si="30"/>
        <v>0</v>
      </c>
      <c r="O116" s="35">
        <f t="shared" si="31"/>
        <v>64.525993194672907</v>
      </c>
      <c r="P116" s="35">
        <f t="shared" si="32"/>
        <v>0</v>
      </c>
      <c r="Q116" s="35">
        <f t="shared" si="33"/>
        <v>44.377000000000002</v>
      </c>
      <c r="R116" s="47">
        <f t="shared" si="34"/>
        <v>2863.47</v>
      </c>
      <c r="S116" s="47">
        <f t="shared" si="35"/>
        <v>64.525993194672907</v>
      </c>
      <c r="T116" s="9"/>
      <c r="W116" s="34">
        <f t="shared" si="47"/>
        <v>0</v>
      </c>
      <c r="X116" s="34">
        <f t="shared" si="47"/>
        <v>64.525993194672907</v>
      </c>
      <c r="Y116" s="34"/>
      <c r="Z116" s="41">
        <f>'[1]FACTURACION FEB18'!$K737/1000</f>
        <v>44.377000000000002</v>
      </c>
      <c r="AA116" s="34"/>
      <c r="AB116" s="41">
        <f>'[1]FACTURACION FEB18'!$O737/1000</f>
        <v>2863.47</v>
      </c>
      <c r="AC116" s="41">
        <f>'[1]FACTURACION FEB18'!$Q737/1000</f>
        <v>5.0999999999999997E-2</v>
      </c>
      <c r="AD116" s="34">
        <f t="shared" si="36"/>
        <v>2863.47</v>
      </c>
      <c r="AE116" s="34">
        <f t="shared" si="37"/>
        <v>64.525993194672907</v>
      </c>
      <c r="AF116" s="31"/>
      <c r="AG116" s="31"/>
      <c r="AH116" s="35" t="e">
        <f>+INDEX([2]Precios!$B$9:$H$35,MATCH($J116,[2]Precios!$B$9:$B$35,0),7)</f>
        <v>#N/A</v>
      </c>
      <c r="AI116" s="35" t="e">
        <f>+INDEX([2]Precios!$B$9:$H$35,MATCH($J116,[2]Precios!$B$9:$B$35,0),6)</f>
        <v>#N/A</v>
      </c>
      <c r="AJ116" s="36">
        <f t="shared" si="38"/>
        <v>44.377000000000002</v>
      </c>
      <c r="AK116" s="36">
        <f t="shared" si="38"/>
        <v>2863.47</v>
      </c>
      <c r="AL116" s="36" t="e">
        <f t="shared" si="43"/>
        <v>#N/A</v>
      </c>
      <c r="AM116" s="36" t="e">
        <f t="shared" si="43"/>
        <v>#N/A</v>
      </c>
      <c r="AN116" s="36"/>
      <c r="AO116" s="37" t="e">
        <f t="shared" si="29"/>
        <v>#N/A</v>
      </c>
      <c r="AP116" s="34" t="e">
        <f t="shared" si="39"/>
        <v>#N/A</v>
      </c>
      <c r="AQ116" s="31"/>
      <c r="AR116" s="31"/>
      <c r="AS116" s="35" t="e">
        <f t="shared" si="45"/>
        <v>#N/A</v>
      </c>
      <c r="AT116" s="35" t="e">
        <f t="shared" si="45"/>
        <v>#N/A</v>
      </c>
      <c r="AU116" s="35">
        <f t="shared" si="45"/>
        <v>0</v>
      </c>
      <c r="AV116" s="35">
        <f t="shared" si="45"/>
        <v>0</v>
      </c>
      <c r="AW116" s="35" t="e">
        <f t="shared" si="46"/>
        <v>#N/A</v>
      </c>
      <c r="AX116" s="35" t="e">
        <f t="shared" si="46"/>
        <v>#N/A</v>
      </c>
      <c r="AY116" s="35" t="e">
        <f t="shared" si="40"/>
        <v>#N/A</v>
      </c>
      <c r="AZ116" s="35" t="e">
        <f t="shared" si="41"/>
        <v>#N/A</v>
      </c>
      <c r="BA116" s="31"/>
      <c r="BB116" s="31"/>
      <c r="BC116" s="35"/>
      <c r="BD116" s="35"/>
      <c r="BE116" s="35"/>
      <c r="BF116" s="35"/>
      <c r="BG116" s="35"/>
      <c r="BH116" s="35"/>
      <c r="BI116" s="35"/>
      <c r="BJ116" s="35"/>
      <c r="BK116" s="35"/>
    </row>
    <row r="117" spans="2:63" hidden="1" x14ac:dyDescent="0.25">
      <c r="B117" s="24"/>
      <c r="C117" s="11" t="s">
        <v>40</v>
      </c>
      <c r="D117" s="11" t="s">
        <v>41</v>
      </c>
      <c r="E117" s="11" t="s">
        <v>52</v>
      </c>
      <c r="F117" s="1"/>
      <c r="G117" s="1" t="s">
        <v>64</v>
      </c>
      <c r="H117" s="9">
        <v>220</v>
      </c>
      <c r="I117" s="10" t="s">
        <v>76</v>
      </c>
      <c r="J117" s="10" t="s">
        <v>78</v>
      </c>
      <c r="K117" s="25">
        <f t="shared" ref="K117:L132" si="48">K116</f>
        <v>43101</v>
      </c>
      <c r="L117" s="25">
        <f t="shared" si="48"/>
        <v>50040</v>
      </c>
      <c r="M117" s="9" t="s">
        <v>64</v>
      </c>
      <c r="N117" s="35">
        <f t="shared" si="30"/>
        <v>0</v>
      </c>
      <c r="O117" s="35">
        <f t="shared" si="31"/>
        <v>50.876031309498622</v>
      </c>
      <c r="P117" s="35">
        <f t="shared" si="32"/>
        <v>0</v>
      </c>
      <c r="Q117" s="35">
        <f t="shared" si="33"/>
        <v>4.7270000000000003</v>
      </c>
      <c r="R117" s="47">
        <f t="shared" si="34"/>
        <v>240.49100000000001</v>
      </c>
      <c r="S117" s="47">
        <f t="shared" si="35"/>
        <v>50.876031309498622</v>
      </c>
      <c r="T117" s="9"/>
      <c r="W117" s="34">
        <f t="shared" si="47"/>
        <v>0</v>
      </c>
      <c r="X117" s="34">
        <f t="shared" si="47"/>
        <v>50.876031309498622</v>
      </c>
      <c r="Y117" s="34"/>
      <c r="Z117" s="41">
        <f>'[1]FACTURACION FEB18'!$K765/1000</f>
        <v>4.7270000000000003</v>
      </c>
      <c r="AA117" s="34"/>
      <c r="AB117" s="41">
        <f>'[1]FACTURACION FEB18'!$O765/1000</f>
        <v>240.49100000000001</v>
      </c>
      <c r="AC117" s="41">
        <f>'[1]FACTURACION FEB18'!$Q765/1000</f>
        <v>1.9E-2</v>
      </c>
      <c r="AD117" s="34">
        <f t="shared" si="36"/>
        <v>240.49100000000001</v>
      </c>
      <c r="AE117" s="34">
        <f t="shared" si="37"/>
        <v>50.876031309498622</v>
      </c>
      <c r="AF117" s="31"/>
      <c r="AG117" s="31"/>
      <c r="AH117" s="35" t="e">
        <f>+INDEX([2]Precios!$B$9:$H$35,MATCH($J117,[2]Precios!$B$9:$B$35,0),7)</f>
        <v>#N/A</v>
      </c>
      <c r="AI117" s="35" t="e">
        <f>+INDEX([2]Precios!$B$9:$H$35,MATCH($J117,[2]Precios!$B$9:$B$35,0),6)</f>
        <v>#N/A</v>
      </c>
      <c r="AJ117" s="36">
        <f t="shared" si="38"/>
        <v>4.7270000000000003</v>
      </c>
      <c r="AK117" s="36">
        <f t="shared" si="38"/>
        <v>240.49100000000001</v>
      </c>
      <c r="AL117" s="36" t="e">
        <f t="shared" si="43"/>
        <v>#N/A</v>
      </c>
      <c r="AM117" s="36" t="e">
        <f t="shared" si="43"/>
        <v>#N/A</v>
      </c>
      <c r="AN117" s="36"/>
      <c r="AO117" s="37" t="e">
        <f t="shared" si="29"/>
        <v>#N/A</v>
      </c>
      <c r="AP117" s="34" t="e">
        <f t="shared" si="39"/>
        <v>#N/A</v>
      </c>
      <c r="AQ117" s="31"/>
      <c r="AR117" s="31"/>
      <c r="AS117" s="35" t="e">
        <f t="shared" si="45"/>
        <v>#N/A</v>
      </c>
      <c r="AT117" s="35" t="e">
        <f t="shared" si="45"/>
        <v>#N/A</v>
      </c>
      <c r="AU117" s="35">
        <f t="shared" si="45"/>
        <v>0</v>
      </c>
      <c r="AV117" s="35">
        <f t="shared" si="45"/>
        <v>0</v>
      </c>
      <c r="AW117" s="35" t="e">
        <f t="shared" si="46"/>
        <v>#N/A</v>
      </c>
      <c r="AX117" s="35" t="e">
        <f t="shared" si="46"/>
        <v>#N/A</v>
      </c>
      <c r="AY117" s="35" t="e">
        <f t="shared" si="40"/>
        <v>#N/A</v>
      </c>
      <c r="AZ117" s="35" t="e">
        <f t="shared" si="41"/>
        <v>#N/A</v>
      </c>
      <c r="BA117" s="31"/>
      <c r="BB117" s="31"/>
      <c r="BC117" s="35"/>
      <c r="BD117" s="35"/>
      <c r="BE117" s="35"/>
      <c r="BF117" s="35"/>
      <c r="BG117" s="35"/>
      <c r="BH117" s="35"/>
      <c r="BI117" s="35"/>
      <c r="BJ117" s="35"/>
      <c r="BK117" s="35"/>
    </row>
    <row r="118" spans="2:63" hidden="1" x14ac:dyDescent="0.25">
      <c r="B118" s="24"/>
      <c r="C118" s="11" t="s">
        <v>40</v>
      </c>
      <c r="D118" s="11" t="s">
        <v>41</v>
      </c>
      <c r="E118" s="11" t="s">
        <v>52</v>
      </c>
      <c r="F118" s="1"/>
      <c r="G118" s="1" t="s">
        <v>60</v>
      </c>
      <c r="H118" s="9">
        <v>220</v>
      </c>
      <c r="I118" s="10" t="s">
        <v>76</v>
      </c>
      <c r="J118" s="10" t="s">
        <v>78</v>
      </c>
      <c r="K118" s="25">
        <f t="shared" si="48"/>
        <v>43101</v>
      </c>
      <c r="L118" s="25">
        <f t="shared" si="48"/>
        <v>50040</v>
      </c>
      <c r="M118" s="9" t="s">
        <v>60</v>
      </c>
      <c r="N118" s="35">
        <f t="shared" si="30"/>
        <v>0</v>
      </c>
      <c r="O118" s="35">
        <f t="shared" si="31"/>
        <v>53.5319980978839</v>
      </c>
      <c r="P118" s="35">
        <f t="shared" si="32"/>
        <v>0</v>
      </c>
      <c r="Q118" s="35">
        <f t="shared" si="33"/>
        <v>159.822</v>
      </c>
      <c r="R118" s="47">
        <f t="shared" si="34"/>
        <v>8555.5910000000003</v>
      </c>
      <c r="S118" s="47">
        <f t="shared" si="35"/>
        <v>53.5319980978839</v>
      </c>
      <c r="T118" s="9"/>
      <c r="W118" s="34">
        <f t="shared" si="47"/>
        <v>0</v>
      </c>
      <c r="X118" s="34">
        <f t="shared" si="47"/>
        <v>53.5319980978839</v>
      </c>
      <c r="Y118" s="34"/>
      <c r="Z118" s="41">
        <f>'[1]FACTURACION FEB18'!$K766/1000</f>
        <v>159.822</v>
      </c>
      <c r="AA118" s="34"/>
      <c r="AB118" s="41">
        <f>'[1]FACTURACION FEB18'!$O766/1000</f>
        <v>8555.5910000000003</v>
      </c>
      <c r="AC118" s="41">
        <f>'[1]FACTURACION FEB18'!$Q766/1000</f>
        <v>0.47799999999999998</v>
      </c>
      <c r="AD118" s="34">
        <f t="shared" si="36"/>
        <v>8555.5910000000003</v>
      </c>
      <c r="AE118" s="34">
        <f t="shared" si="37"/>
        <v>53.5319980978839</v>
      </c>
      <c r="AF118" s="31"/>
      <c r="AG118" s="31"/>
      <c r="AH118" s="35" t="e">
        <f>+INDEX([2]Precios!$B$9:$H$35,MATCH($J118,[2]Precios!$B$9:$B$35,0),7)</f>
        <v>#N/A</v>
      </c>
      <c r="AI118" s="35" t="e">
        <f>+INDEX([2]Precios!$B$9:$H$35,MATCH($J118,[2]Precios!$B$9:$B$35,0),6)</f>
        <v>#N/A</v>
      </c>
      <c r="AJ118" s="36">
        <f t="shared" si="38"/>
        <v>159.822</v>
      </c>
      <c r="AK118" s="36">
        <f t="shared" si="38"/>
        <v>8555.5910000000003</v>
      </c>
      <c r="AL118" s="36" t="e">
        <f t="shared" si="43"/>
        <v>#N/A</v>
      </c>
      <c r="AM118" s="36" t="e">
        <f t="shared" si="43"/>
        <v>#N/A</v>
      </c>
      <c r="AN118" s="36"/>
      <c r="AO118" s="37" t="e">
        <f t="shared" si="29"/>
        <v>#N/A</v>
      </c>
      <c r="AP118" s="34" t="e">
        <f t="shared" si="39"/>
        <v>#N/A</v>
      </c>
      <c r="AQ118" s="31"/>
      <c r="AR118" s="31"/>
      <c r="AS118" s="35" t="e">
        <f t="shared" si="45"/>
        <v>#N/A</v>
      </c>
      <c r="AT118" s="35" t="e">
        <f t="shared" si="45"/>
        <v>#N/A</v>
      </c>
      <c r="AU118" s="35">
        <f t="shared" si="45"/>
        <v>0</v>
      </c>
      <c r="AV118" s="35">
        <f t="shared" si="45"/>
        <v>0</v>
      </c>
      <c r="AW118" s="35" t="e">
        <f t="shared" si="46"/>
        <v>#N/A</v>
      </c>
      <c r="AX118" s="35" t="e">
        <f t="shared" si="46"/>
        <v>#N/A</v>
      </c>
      <c r="AY118" s="35" t="e">
        <f t="shared" si="40"/>
        <v>#N/A</v>
      </c>
      <c r="AZ118" s="35" t="e">
        <f t="shared" si="41"/>
        <v>#N/A</v>
      </c>
      <c r="BA118" s="31"/>
      <c r="BB118" s="31"/>
      <c r="BC118" s="35"/>
      <c r="BD118" s="35"/>
      <c r="BE118" s="35"/>
      <c r="BF118" s="35"/>
      <c r="BG118" s="35"/>
      <c r="BH118" s="35"/>
      <c r="BI118" s="35"/>
      <c r="BJ118" s="35"/>
      <c r="BK118" s="35"/>
    </row>
    <row r="119" spans="2:63" hidden="1" x14ac:dyDescent="0.25">
      <c r="B119" s="24"/>
      <c r="C119" s="11" t="s">
        <v>40</v>
      </c>
      <c r="D119" s="11" t="s">
        <v>41</v>
      </c>
      <c r="E119" s="11" t="s">
        <v>52</v>
      </c>
      <c r="F119" s="1"/>
      <c r="G119" s="1" t="s">
        <v>65</v>
      </c>
      <c r="H119" s="9">
        <v>220</v>
      </c>
      <c r="I119" s="10" t="s">
        <v>76</v>
      </c>
      <c r="J119" s="10" t="s">
        <v>78</v>
      </c>
      <c r="K119" s="25">
        <f t="shared" si="48"/>
        <v>43101</v>
      </c>
      <c r="L119" s="25">
        <f t="shared" si="48"/>
        <v>50040</v>
      </c>
      <c r="M119" s="9" t="s">
        <v>65</v>
      </c>
      <c r="N119" s="35">
        <f t="shared" si="30"/>
        <v>0</v>
      </c>
      <c r="O119" s="35">
        <f t="shared" si="31"/>
        <v>64.526004411063425</v>
      </c>
      <c r="P119" s="35">
        <f t="shared" si="32"/>
        <v>0</v>
      </c>
      <c r="Q119" s="35">
        <f t="shared" si="33"/>
        <v>67.103999999999999</v>
      </c>
      <c r="R119" s="47">
        <f t="shared" si="34"/>
        <v>4329.9530000000004</v>
      </c>
      <c r="S119" s="47">
        <f t="shared" si="35"/>
        <v>64.526004411063425</v>
      </c>
      <c r="T119" s="9"/>
      <c r="W119" s="34">
        <f t="shared" si="47"/>
        <v>0</v>
      </c>
      <c r="X119" s="34">
        <f t="shared" si="47"/>
        <v>64.526004411063425</v>
      </c>
      <c r="Y119" s="34"/>
      <c r="Z119" s="41">
        <f>'[1]FACTURACION FEB18'!$K767/1000</f>
        <v>67.103999999999999</v>
      </c>
      <c r="AA119" s="34"/>
      <c r="AB119" s="41">
        <f>'[1]FACTURACION FEB18'!$O767/1000</f>
        <v>4329.9530000000004</v>
      </c>
      <c r="AC119" s="41">
        <f>'[1]FACTURACION FEB18'!$Q767/1000</f>
        <v>32.148000000000003</v>
      </c>
      <c r="AD119" s="34">
        <f t="shared" si="36"/>
        <v>4329.9530000000004</v>
      </c>
      <c r="AE119" s="34">
        <f t="shared" si="37"/>
        <v>64.526004411063425</v>
      </c>
      <c r="AF119" s="31"/>
      <c r="AG119" s="31"/>
      <c r="AH119" s="35" t="e">
        <f>+INDEX([2]Precios!$B$9:$H$35,MATCH($J119,[2]Precios!$B$9:$B$35,0),7)</f>
        <v>#N/A</v>
      </c>
      <c r="AI119" s="35" t="e">
        <f>+INDEX([2]Precios!$B$9:$H$35,MATCH($J119,[2]Precios!$B$9:$B$35,0),6)</f>
        <v>#N/A</v>
      </c>
      <c r="AJ119" s="36">
        <f t="shared" si="38"/>
        <v>67.103999999999999</v>
      </c>
      <c r="AK119" s="36">
        <f t="shared" si="38"/>
        <v>4329.9530000000004</v>
      </c>
      <c r="AL119" s="36" t="e">
        <f t="shared" si="43"/>
        <v>#N/A</v>
      </c>
      <c r="AM119" s="36" t="e">
        <f t="shared" si="43"/>
        <v>#N/A</v>
      </c>
      <c r="AN119" s="36"/>
      <c r="AO119" s="37" t="e">
        <f t="shared" si="29"/>
        <v>#N/A</v>
      </c>
      <c r="AP119" s="34" t="e">
        <f t="shared" si="39"/>
        <v>#N/A</v>
      </c>
      <c r="AQ119" s="31"/>
      <c r="AR119" s="31"/>
      <c r="AS119" s="35" t="e">
        <f t="shared" si="45"/>
        <v>#N/A</v>
      </c>
      <c r="AT119" s="35" t="e">
        <f t="shared" si="45"/>
        <v>#N/A</v>
      </c>
      <c r="AU119" s="35">
        <f t="shared" si="45"/>
        <v>0</v>
      </c>
      <c r="AV119" s="35">
        <f t="shared" si="45"/>
        <v>0</v>
      </c>
      <c r="AW119" s="35" t="e">
        <f t="shared" si="46"/>
        <v>#N/A</v>
      </c>
      <c r="AX119" s="35" t="e">
        <f t="shared" si="46"/>
        <v>#N/A</v>
      </c>
      <c r="AY119" s="35" t="e">
        <f t="shared" si="40"/>
        <v>#N/A</v>
      </c>
      <c r="AZ119" s="35" t="e">
        <f t="shared" si="41"/>
        <v>#N/A</v>
      </c>
      <c r="BA119" s="31"/>
      <c r="BB119" s="31"/>
      <c r="BC119" s="35"/>
      <c r="BD119" s="35"/>
      <c r="BE119" s="35"/>
      <c r="BF119" s="35"/>
      <c r="BG119" s="35"/>
      <c r="BH119" s="35"/>
      <c r="BI119" s="35"/>
      <c r="BJ119" s="35"/>
      <c r="BK119" s="35"/>
    </row>
    <row r="120" spans="2:63" hidden="1" x14ac:dyDescent="0.25">
      <c r="B120" s="24"/>
      <c r="C120" s="11" t="s">
        <v>40</v>
      </c>
      <c r="D120" s="11" t="s">
        <v>41</v>
      </c>
      <c r="E120" s="11" t="s">
        <v>52</v>
      </c>
      <c r="F120" s="1"/>
      <c r="G120" s="1" t="s">
        <v>64</v>
      </c>
      <c r="H120" s="9">
        <v>220</v>
      </c>
      <c r="I120" s="10" t="s">
        <v>76</v>
      </c>
      <c r="J120" s="10" t="s">
        <v>79</v>
      </c>
      <c r="K120" s="25">
        <f t="shared" si="48"/>
        <v>43101</v>
      </c>
      <c r="L120" s="25">
        <f t="shared" si="48"/>
        <v>50040</v>
      </c>
      <c r="M120" s="9" t="s">
        <v>64</v>
      </c>
      <c r="N120" s="35">
        <f t="shared" si="30"/>
        <v>5282.666666666667</v>
      </c>
      <c r="O120" s="35">
        <f t="shared" si="31"/>
        <v>50.876102292768962</v>
      </c>
      <c r="P120" s="35">
        <f t="shared" si="32"/>
        <v>8.9999999999999993E-3</v>
      </c>
      <c r="Q120" s="35">
        <f t="shared" si="33"/>
        <v>2.2679999999999998</v>
      </c>
      <c r="R120" s="47">
        <f t="shared" si="34"/>
        <v>162.93099999999998</v>
      </c>
      <c r="S120" s="47">
        <f t="shared" si="35"/>
        <v>71.839065255731924</v>
      </c>
      <c r="T120" s="9"/>
      <c r="W120" s="34">
        <f t="shared" si="47"/>
        <v>5282.666666666667</v>
      </c>
      <c r="X120" s="34">
        <f t="shared" si="47"/>
        <v>50.876102292768962</v>
      </c>
      <c r="Y120" s="41">
        <f>'[1]FACTURACION FEB18'!$L795/1000</f>
        <v>8.9999999999999993E-3</v>
      </c>
      <c r="Z120" s="41">
        <f>'[1]FACTURACION FEB18'!$K795/1000</f>
        <v>2.2679999999999998</v>
      </c>
      <c r="AA120" s="41">
        <f>'[1]FACTURACION FEB18'!$P795/1000</f>
        <v>47.543999999999997</v>
      </c>
      <c r="AB120" s="41">
        <f>'[1]FACTURACION FEB18'!$O795/1000</f>
        <v>115.387</v>
      </c>
      <c r="AC120" s="41">
        <f>'[1]FACTURACION FEB18'!$Q795/1000</f>
        <v>0</v>
      </c>
      <c r="AD120" s="34">
        <f t="shared" si="36"/>
        <v>162.93099999999998</v>
      </c>
      <c r="AE120" s="34">
        <f t="shared" si="37"/>
        <v>71.839065255731924</v>
      </c>
      <c r="AF120" s="31"/>
      <c r="AG120" s="31"/>
      <c r="AH120" s="35" t="e">
        <f>+INDEX([2]Precios!$B$9:$H$35,MATCH($J120,[2]Precios!$B$9:$B$35,0),7)</f>
        <v>#N/A</v>
      </c>
      <c r="AI120" s="35" t="e">
        <f>+INDEX([2]Precios!$B$9:$H$35,MATCH($J120,[2]Precios!$B$9:$B$35,0),6)</f>
        <v>#N/A</v>
      </c>
      <c r="AJ120" s="36">
        <f t="shared" si="38"/>
        <v>2.2679999999999998</v>
      </c>
      <c r="AK120" s="36">
        <f t="shared" si="38"/>
        <v>162.93099999999998</v>
      </c>
      <c r="AL120" s="36" t="e">
        <f t="shared" si="43"/>
        <v>#N/A</v>
      </c>
      <c r="AM120" s="36" t="e">
        <f t="shared" si="43"/>
        <v>#N/A</v>
      </c>
      <c r="AN120" s="36"/>
      <c r="AO120" s="37" t="e">
        <f t="shared" si="29"/>
        <v>#N/A</v>
      </c>
      <c r="AP120" s="34" t="e">
        <f t="shared" si="39"/>
        <v>#N/A</v>
      </c>
      <c r="AQ120" s="31"/>
      <c r="AR120" s="31"/>
      <c r="AS120" s="35" t="e">
        <f t="shared" si="45"/>
        <v>#N/A</v>
      </c>
      <c r="AT120" s="35" t="e">
        <f t="shared" si="45"/>
        <v>#N/A</v>
      </c>
      <c r="AU120" s="35">
        <f t="shared" si="45"/>
        <v>0</v>
      </c>
      <c r="AV120" s="35">
        <f t="shared" si="45"/>
        <v>0</v>
      </c>
      <c r="AW120" s="35" t="e">
        <f t="shared" si="46"/>
        <v>#N/A</v>
      </c>
      <c r="AX120" s="35" t="e">
        <f t="shared" si="46"/>
        <v>#N/A</v>
      </c>
      <c r="AY120" s="35" t="e">
        <f t="shared" si="40"/>
        <v>#N/A</v>
      </c>
      <c r="AZ120" s="35" t="e">
        <f t="shared" si="41"/>
        <v>#N/A</v>
      </c>
      <c r="BA120" s="31"/>
      <c r="BB120" s="31"/>
      <c r="BC120" s="35"/>
      <c r="BD120" s="35"/>
      <c r="BE120" s="35"/>
      <c r="BF120" s="35"/>
      <c r="BG120" s="35"/>
      <c r="BH120" s="35"/>
      <c r="BI120" s="35"/>
      <c r="BJ120" s="35"/>
      <c r="BK120" s="35"/>
    </row>
    <row r="121" spans="2:63" hidden="1" x14ac:dyDescent="0.25">
      <c r="B121" s="24"/>
      <c r="C121" s="11" t="s">
        <v>40</v>
      </c>
      <c r="D121" s="11" t="s">
        <v>41</v>
      </c>
      <c r="E121" s="11" t="s">
        <v>52</v>
      </c>
      <c r="F121" s="1"/>
      <c r="G121" s="1" t="s">
        <v>60</v>
      </c>
      <c r="H121" s="9">
        <v>220</v>
      </c>
      <c r="I121" s="10" t="s">
        <v>76</v>
      </c>
      <c r="J121" s="10" t="s">
        <v>79</v>
      </c>
      <c r="K121" s="25">
        <f t="shared" si="48"/>
        <v>43101</v>
      </c>
      <c r="L121" s="25">
        <f t="shared" si="48"/>
        <v>50040</v>
      </c>
      <c r="M121" s="9" t="s">
        <v>60</v>
      </c>
      <c r="N121" s="35">
        <f t="shared" si="30"/>
        <v>5581.7175324675327</v>
      </c>
      <c r="O121" s="35">
        <f t="shared" si="31"/>
        <v>53.532000260535398</v>
      </c>
      <c r="P121" s="35">
        <f t="shared" si="32"/>
        <v>0.308</v>
      </c>
      <c r="Q121" s="35">
        <f t="shared" si="33"/>
        <v>76.765000000000001</v>
      </c>
      <c r="R121" s="47">
        <f t="shared" si="34"/>
        <v>5828.5529999999999</v>
      </c>
      <c r="S121" s="47">
        <f t="shared" si="35"/>
        <v>75.927219435940856</v>
      </c>
      <c r="T121" s="9"/>
      <c r="W121" s="34">
        <f t="shared" si="47"/>
        <v>5581.7175324675327</v>
      </c>
      <c r="X121" s="34">
        <f t="shared" si="47"/>
        <v>53.532000260535398</v>
      </c>
      <c r="Y121" s="41">
        <f>'[1]FACTURACION FEB18'!$L796/1000</f>
        <v>0.308</v>
      </c>
      <c r="Z121" s="41">
        <f>'[1]FACTURACION FEB18'!$K796/1000</f>
        <v>76.765000000000001</v>
      </c>
      <c r="AA121" s="41">
        <f>'[1]FACTURACION FEB18'!$P796/1000</f>
        <v>1719.1690000000001</v>
      </c>
      <c r="AB121" s="41">
        <f>'[1]FACTURACION FEB18'!$O796/1000</f>
        <v>4109.384</v>
      </c>
      <c r="AC121" s="41">
        <f>'[1]FACTURACION FEB18'!$Q796/1000</f>
        <v>0</v>
      </c>
      <c r="AD121" s="34">
        <f t="shared" si="36"/>
        <v>5828.5529999999999</v>
      </c>
      <c r="AE121" s="34">
        <f t="shared" si="37"/>
        <v>75.927219435940856</v>
      </c>
      <c r="AF121" s="31"/>
      <c r="AG121" s="31"/>
      <c r="AH121" s="35" t="e">
        <f>+INDEX([2]Precios!$B$9:$H$35,MATCH($J121,[2]Precios!$B$9:$B$35,0),7)</f>
        <v>#N/A</v>
      </c>
      <c r="AI121" s="35" t="e">
        <f>+INDEX([2]Precios!$B$9:$H$35,MATCH($J121,[2]Precios!$B$9:$B$35,0),6)</f>
        <v>#N/A</v>
      </c>
      <c r="AJ121" s="36">
        <f t="shared" si="38"/>
        <v>76.765000000000001</v>
      </c>
      <c r="AK121" s="36">
        <f t="shared" si="38"/>
        <v>5828.5529999999999</v>
      </c>
      <c r="AL121" s="36" t="e">
        <f t="shared" si="43"/>
        <v>#N/A</v>
      </c>
      <c r="AM121" s="36" t="e">
        <f t="shared" si="43"/>
        <v>#N/A</v>
      </c>
      <c r="AN121" s="36"/>
      <c r="AO121" s="37" t="e">
        <f t="shared" si="29"/>
        <v>#N/A</v>
      </c>
      <c r="AP121" s="34" t="e">
        <f t="shared" si="39"/>
        <v>#N/A</v>
      </c>
      <c r="AQ121" s="31"/>
      <c r="AR121" s="31"/>
      <c r="AS121" s="35" t="e">
        <f t="shared" si="45"/>
        <v>#N/A</v>
      </c>
      <c r="AT121" s="35" t="e">
        <f t="shared" si="45"/>
        <v>#N/A</v>
      </c>
      <c r="AU121" s="35">
        <f t="shared" si="45"/>
        <v>0</v>
      </c>
      <c r="AV121" s="35">
        <f t="shared" si="45"/>
        <v>0</v>
      </c>
      <c r="AW121" s="35" t="e">
        <f t="shared" si="46"/>
        <v>#N/A</v>
      </c>
      <c r="AX121" s="35" t="e">
        <f t="shared" si="46"/>
        <v>#N/A</v>
      </c>
      <c r="AY121" s="35" t="e">
        <f t="shared" si="40"/>
        <v>#N/A</v>
      </c>
      <c r="AZ121" s="35" t="e">
        <f t="shared" si="41"/>
        <v>#N/A</v>
      </c>
      <c r="BA121" s="31"/>
      <c r="BB121" s="31"/>
      <c r="BC121" s="35"/>
      <c r="BD121" s="35"/>
      <c r="BE121" s="35"/>
      <c r="BF121" s="35"/>
      <c r="BG121" s="35"/>
      <c r="BH121" s="35"/>
      <c r="BI121" s="35"/>
      <c r="BJ121" s="35"/>
      <c r="BK121" s="35"/>
    </row>
    <row r="122" spans="2:63" hidden="1" x14ac:dyDescent="0.25">
      <c r="B122" s="24"/>
      <c r="C122" s="11" t="s">
        <v>40</v>
      </c>
      <c r="D122" s="11" t="s">
        <v>41</v>
      </c>
      <c r="E122" s="11" t="s">
        <v>52</v>
      </c>
      <c r="F122" s="1"/>
      <c r="G122" s="1" t="s">
        <v>65</v>
      </c>
      <c r="H122" s="9">
        <v>220</v>
      </c>
      <c r="I122" s="10" t="s">
        <v>76</v>
      </c>
      <c r="J122" s="10" t="s">
        <v>79</v>
      </c>
      <c r="K122" s="25">
        <f t="shared" si="48"/>
        <v>43101</v>
      </c>
      <c r="L122" s="25">
        <f t="shared" si="48"/>
        <v>50040</v>
      </c>
      <c r="M122" s="9" t="s">
        <v>65</v>
      </c>
      <c r="N122" s="35">
        <f t="shared" si="30"/>
        <v>5528.209302325582</v>
      </c>
      <c r="O122" s="35">
        <f t="shared" si="31"/>
        <v>64.526004694702891</v>
      </c>
      <c r="P122" s="35">
        <f t="shared" si="32"/>
        <v>0.17199999999999999</v>
      </c>
      <c r="Q122" s="35">
        <f t="shared" si="33"/>
        <v>35.359000000000002</v>
      </c>
      <c r="R122" s="47">
        <f t="shared" si="34"/>
        <v>3232.4269999999997</v>
      </c>
      <c r="S122" s="47">
        <f t="shared" si="35"/>
        <v>91.417376057015176</v>
      </c>
      <c r="T122" s="9"/>
      <c r="W122" s="34">
        <f t="shared" si="47"/>
        <v>5528.209302325582</v>
      </c>
      <c r="X122" s="34">
        <f t="shared" si="47"/>
        <v>64.526004694702891</v>
      </c>
      <c r="Y122" s="41">
        <f>'[1]FACTURACION FEB18'!$L797/1000</f>
        <v>0.17199999999999999</v>
      </c>
      <c r="Z122" s="41">
        <f>'[1]FACTURACION FEB18'!$K797/1000</f>
        <v>35.359000000000002</v>
      </c>
      <c r="AA122" s="41">
        <f>'[1]FACTURACION FEB18'!$P797/1000</f>
        <v>950.85199999999998</v>
      </c>
      <c r="AB122" s="41">
        <f>'[1]FACTURACION FEB18'!$O797/1000</f>
        <v>2281.5749999999998</v>
      </c>
      <c r="AC122" s="41">
        <f>'[1]FACTURACION FEB18'!$Q797/1000</f>
        <v>7.0270000000000001</v>
      </c>
      <c r="AD122" s="34">
        <f t="shared" si="36"/>
        <v>3232.4269999999997</v>
      </c>
      <c r="AE122" s="34">
        <f t="shared" si="37"/>
        <v>91.417376057015176</v>
      </c>
      <c r="AF122" s="31"/>
      <c r="AG122" s="31"/>
      <c r="AH122" s="35" t="e">
        <f>+INDEX([2]Precios!$B$9:$H$35,MATCH($J122,[2]Precios!$B$9:$B$35,0),7)</f>
        <v>#N/A</v>
      </c>
      <c r="AI122" s="35" t="e">
        <f>+INDEX([2]Precios!$B$9:$H$35,MATCH($J122,[2]Precios!$B$9:$B$35,0),6)</f>
        <v>#N/A</v>
      </c>
      <c r="AJ122" s="36">
        <f t="shared" si="38"/>
        <v>35.359000000000002</v>
      </c>
      <c r="AK122" s="36">
        <f t="shared" si="38"/>
        <v>3232.4269999999997</v>
      </c>
      <c r="AL122" s="36" t="e">
        <f t="shared" si="43"/>
        <v>#N/A</v>
      </c>
      <c r="AM122" s="36" t="e">
        <f t="shared" si="43"/>
        <v>#N/A</v>
      </c>
      <c r="AN122" s="36"/>
      <c r="AO122" s="37" t="e">
        <f t="shared" si="29"/>
        <v>#N/A</v>
      </c>
      <c r="AP122" s="34" t="e">
        <f t="shared" si="39"/>
        <v>#N/A</v>
      </c>
      <c r="AQ122" s="31"/>
      <c r="AR122" s="31"/>
      <c r="AS122" s="35" t="e">
        <f t="shared" si="45"/>
        <v>#N/A</v>
      </c>
      <c r="AT122" s="35" t="e">
        <f t="shared" si="45"/>
        <v>#N/A</v>
      </c>
      <c r="AU122" s="35">
        <f t="shared" si="45"/>
        <v>0</v>
      </c>
      <c r="AV122" s="35">
        <f t="shared" si="45"/>
        <v>0</v>
      </c>
      <c r="AW122" s="35" t="e">
        <f t="shared" si="46"/>
        <v>#N/A</v>
      </c>
      <c r="AX122" s="35" t="e">
        <f t="shared" si="46"/>
        <v>#N/A</v>
      </c>
      <c r="AY122" s="35" t="e">
        <f t="shared" si="40"/>
        <v>#N/A</v>
      </c>
      <c r="AZ122" s="35" t="e">
        <f t="shared" si="41"/>
        <v>#N/A</v>
      </c>
      <c r="BA122" s="31"/>
      <c r="BB122" s="31"/>
      <c r="BC122" s="35"/>
      <c r="BD122" s="35"/>
      <c r="BE122" s="35"/>
      <c r="BF122" s="35"/>
      <c r="BG122" s="35"/>
      <c r="BH122" s="35"/>
      <c r="BI122" s="35"/>
      <c r="BJ122" s="35"/>
      <c r="BK122" s="35"/>
    </row>
    <row r="123" spans="2:63" hidden="1" x14ac:dyDescent="0.25">
      <c r="B123" s="24"/>
      <c r="C123" s="11" t="s">
        <v>40</v>
      </c>
      <c r="D123" s="11" t="s">
        <v>41</v>
      </c>
      <c r="E123" s="56" t="s">
        <v>53</v>
      </c>
      <c r="F123" s="1"/>
      <c r="G123" s="1" t="s">
        <v>69</v>
      </c>
      <c r="H123" s="9">
        <v>220</v>
      </c>
      <c r="I123" s="10" t="s">
        <v>76</v>
      </c>
      <c r="J123" s="10" t="s">
        <v>77</v>
      </c>
      <c r="K123" s="25">
        <f t="shared" si="48"/>
        <v>43101</v>
      </c>
      <c r="L123" s="25">
        <f t="shared" si="48"/>
        <v>50040</v>
      </c>
      <c r="M123" s="9" t="s">
        <v>69</v>
      </c>
      <c r="N123" s="35">
        <f t="shared" si="30"/>
        <v>0</v>
      </c>
      <c r="O123" s="35">
        <f t="shared" si="31"/>
        <v>50.106000251463058</v>
      </c>
      <c r="P123" s="35">
        <f t="shared" si="32"/>
        <v>0</v>
      </c>
      <c r="Q123" s="35">
        <f t="shared" si="33"/>
        <v>1049.856</v>
      </c>
      <c r="R123" s="47">
        <f t="shared" si="34"/>
        <v>52604.084999999999</v>
      </c>
      <c r="S123" s="47">
        <f t="shared" si="35"/>
        <v>50.106000251463058</v>
      </c>
      <c r="T123" s="9"/>
      <c r="W123" s="34">
        <f t="shared" si="47"/>
        <v>0</v>
      </c>
      <c r="X123" s="34">
        <f t="shared" si="47"/>
        <v>50.106000251463058</v>
      </c>
      <c r="Y123" s="41"/>
      <c r="Z123" s="54">
        <f>('[11]FACTURACION MAR18'!K174)/1000</f>
        <v>1049.856</v>
      </c>
      <c r="AA123" s="54"/>
      <c r="AB123" s="55">
        <f>('[11]FACTURACION MAR18'!O174)/1000</f>
        <v>52604.084999999999</v>
      </c>
      <c r="AC123" s="54">
        <f>'[11]FACTURACION MAR18'!$Q175/1000</f>
        <v>0</v>
      </c>
      <c r="AD123" s="34">
        <f t="shared" si="36"/>
        <v>52604.084999999999</v>
      </c>
      <c r="AE123" s="34">
        <f t="shared" si="37"/>
        <v>50.106000251463058</v>
      </c>
      <c r="AF123" s="31"/>
      <c r="AG123" s="31"/>
      <c r="AH123" s="35" t="e">
        <f>+INDEX([2]Precios!$B$9:$H$35,MATCH($J123,[2]Precios!$B$9:$B$35,0),7)</f>
        <v>#N/A</v>
      </c>
      <c r="AI123" s="35" t="e">
        <f>+INDEX([2]Precios!$B$9:$H$35,MATCH($J123,[2]Precios!$B$9:$B$35,0),6)</f>
        <v>#N/A</v>
      </c>
      <c r="AJ123" s="36">
        <f t="shared" si="38"/>
        <v>1049.856</v>
      </c>
      <c r="AK123" s="36">
        <f t="shared" si="38"/>
        <v>52604.084999999999</v>
      </c>
      <c r="AL123" s="36" t="e">
        <f t="shared" si="43"/>
        <v>#N/A</v>
      </c>
      <c r="AM123" s="36" t="e">
        <f t="shared" si="43"/>
        <v>#N/A</v>
      </c>
      <c r="AN123" s="36"/>
      <c r="AO123" s="37" t="e">
        <f t="shared" si="29"/>
        <v>#N/A</v>
      </c>
      <c r="AP123" s="34" t="e">
        <f t="shared" si="39"/>
        <v>#N/A</v>
      </c>
      <c r="AQ123" s="31"/>
      <c r="AR123" s="31"/>
      <c r="AS123" s="35" t="e">
        <f t="shared" si="45"/>
        <v>#N/A</v>
      </c>
      <c r="AT123" s="35" t="e">
        <f t="shared" si="45"/>
        <v>#N/A</v>
      </c>
      <c r="AU123" s="35">
        <f t="shared" si="45"/>
        <v>0</v>
      </c>
      <c r="AV123" s="35">
        <f t="shared" si="45"/>
        <v>0</v>
      </c>
      <c r="AW123" s="35" t="e">
        <f t="shared" si="46"/>
        <v>#N/A</v>
      </c>
      <c r="AX123" s="35" t="e">
        <f t="shared" si="46"/>
        <v>#N/A</v>
      </c>
      <c r="AY123" s="35" t="e">
        <f t="shared" si="40"/>
        <v>#N/A</v>
      </c>
      <c r="AZ123" s="35" t="e">
        <f t="shared" si="41"/>
        <v>#N/A</v>
      </c>
      <c r="BA123" s="31"/>
      <c r="BB123" s="31"/>
      <c r="BC123" s="35"/>
      <c r="BD123" s="35"/>
      <c r="BE123" s="35"/>
      <c r="BF123" s="35"/>
      <c r="BG123" s="35"/>
      <c r="BH123" s="35">
        <f>+'[11]MONTOS A FACTURAR'!$F$57/1000</f>
        <v>0</v>
      </c>
      <c r="BI123" s="35"/>
      <c r="BJ123" s="35"/>
      <c r="BK123" s="35"/>
    </row>
    <row r="124" spans="2:63" hidden="1" x14ac:dyDescent="0.25">
      <c r="B124" s="24"/>
      <c r="C124" s="11" t="s">
        <v>40</v>
      </c>
      <c r="D124" s="11" t="s">
        <v>41</v>
      </c>
      <c r="E124" s="56" t="s">
        <v>53</v>
      </c>
      <c r="F124" s="1"/>
      <c r="G124" s="1" t="s">
        <v>64</v>
      </c>
      <c r="H124" s="9">
        <v>220</v>
      </c>
      <c r="I124" s="10" t="s">
        <v>76</v>
      </c>
      <c r="J124" s="10" t="s">
        <v>77</v>
      </c>
      <c r="K124" s="25">
        <f t="shared" si="48"/>
        <v>43101</v>
      </c>
      <c r="L124" s="25">
        <f t="shared" si="48"/>
        <v>50040</v>
      </c>
      <c r="M124" s="9" t="s">
        <v>64</v>
      </c>
      <c r="N124" s="35">
        <f t="shared" si="30"/>
        <v>0</v>
      </c>
      <c r="O124" s="35">
        <f t="shared" si="31"/>
        <v>48.817002232155282</v>
      </c>
      <c r="P124" s="35">
        <f t="shared" si="32"/>
        <v>0</v>
      </c>
      <c r="Q124" s="35">
        <f t="shared" si="33"/>
        <v>179.64699999999999</v>
      </c>
      <c r="R124" s="47">
        <f t="shared" si="34"/>
        <v>8769.8279999999995</v>
      </c>
      <c r="S124" s="47">
        <f t="shared" si="35"/>
        <v>48.817002232155282</v>
      </c>
      <c r="T124" s="9"/>
      <c r="W124" s="34">
        <f t="shared" si="47"/>
        <v>0</v>
      </c>
      <c r="X124" s="34">
        <f t="shared" si="47"/>
        <v>48.817002232155282</v>
      </c>
      <c r="Y124" s="41"/>
      <c r="Z124" s="54">
        <f>('[11]FACTURACION MAR18'!K175)/1000</f>
        <v>179.64699999999999</v>
      </c>
      <c r="AA124" s="54"/>
      <c r="AB124" s="55">
        <f>('[11]FACTURACION MAR18'!O175)/1000</f>
        <v>8769.8279999999995</v>
      </c>
      <c r="AC124" s="54">
        <f>'[11]FACTURACION MAR18'!$Q176/1000</f>
        <v>0</v>
      </c>
      <c r="AD124" s="34">
        <f t="shared" si="36"/>
        <v>8769.8279999999995</v>
      </c>
      <c r="AE124" s="34">
        <f t="shared" si="37"/>
        <v>48.817002232155282</v>
      </c>
      <c r="AF124" s="31"/>
      <c r="AG124" s="31"/>
      <c r="AH124" s="35" t="e">
        <f>+INDEX([2]Precios!$B$9:$H$35,MATCH($J124,[2]Precios!$B$9:$B$35,0),7)</f>
        <v>#N/A</v>
      </c>
      <c r="AI124" s="35" t="e">
        <f>+INDEX([2]Precios!$B$9:$H$35,MATCH($J124,[2]Precios!$B$9:$B$35,0),6)</f>
        <v>#N/A</v>
      </c>
      <c r="AJ124" s="36">
        <f t="shared" si="38"/>
        <v>179.64699999999999</v>
      </c>
      <c r="AK124" s="36">
        <f t="shared" si="38"/>
        <v>8769.8279999999995</v>
      </c>
      <c r="AL124" s="36" t="e">
        <f t="shared" si="43"/>
        <v>#N/A</v>
      </c>
      <c r="AM124" s="36" t="e">
        <f t="shared" si="43"/>
        <v>#N/A</v>
      </c>
      <c r="AN124" s="36"/>
      <c r="AO124" s="37" t="e">
        <f t="shared" si="29"/>
        <v>#N/A</v>
      </c>
      <c r="AP124" s="34" t="e">
        <f t="shared" si="39"/>
        <v>#N/A</v>
      </c>
      <c r="AQ124" s="31"/>
      <c r="AR124" s="31"/>
      <c r="AS124" s="35" t="e">
        <f t="shared" si="45"/>
        <v>#N/A</v>
      </c>
      <c r="AT124" s="35" t="e">
        <f t="shared" si="45"/>
        <v>#N/A</v>
      </c>
      <c r="AU124" s="35">
        <f t="shared" si="45"/>
        <v>0</v>
      </c>
      <c r="AV124" s="35">
        <f t="shared" si="45"/>
        <v>0</v>
      </c>
      <c r="AW124" s="35" t="e">
        <f t="shared" si="46"/>
        <v>#N/A</v>
      </c>
      <c r="AX124" s="35" t="e">
        <f t="shared" si="46"/>
        <v>#N/A</v>
      </c>
      <c r="AY124" s="35" t="e">
        <f t="shared" si="40"/>
        <v>#N/A</v>
      </c>
      <c r="AZ124" s="35" t="e">
        <f t="shared" si="41"/>
        <v>#N/A</v>
      </c>
      <c r="BA124" s="31"/>
      <c r="BB124" s="31"/>
      <c r="BC124" s="35"/>
      <c r="BD124" s="35"/>
      <c r="BE124" s="35"/>
      <c r="BF124" s="35"/>
      <c r="BG124" s="35"/>
      <c r="BH124" s="35"/>
      <c r="BI124" s="35"/>
      <c r="BJ124" s="35"/>
      <c r="BK124" s="35"/>
    </row>
    <row r="125" spans="2:63" hidden="1" x14ac:dyDescent="0.25">
      <c r="B125" s="24"/>
      <c r="C125" s="11" t="s">
        <v>40</v>
      </c>
      <c r="D125" s="11" t="s">
        <v>41</v>
      </c>
      <c r="E125" s="56" t="s">
        <v>53</v>
      </c>
      <c r="F125" s="1"/>
      <c r="G125" s="1" t="s">
        <v>60</v>
      </c>
      <c r="H125" s="9">
        <v>220</v>
      </c>
      <c r="I125" s="10" t="s">
        <v>76</v>
      </c>
      <c r="J125" s="10" t="s">
        <v>77</v>
      </c>
      <c r="K125" s="25">
        <f t="shared" si="48"/>
        <v>43101</v>
      </c>
      <c r="L125" s="25">
        <f t="shared" si="48"/>
        <v>50040</v>
      </c>
      <c r="M125" s="9" t="s">
        <v>60</v>
      </c>
      <c r="N125" s="35">
        <f t="shared" si="30"/>
        <v>0</v>
      </c>
      <c r="O125" s="35">
        <f t="shared" si="31"/>
        <v>47.430000177248395</v>
      </c>
      <c r="P125" s="35">
        <f t="shared" si="32"/>
        <v>0</v>
      </c>
      <c r="Q125" s="35">
        <f t="shared" si="33"/>
        <v>902.68799999999999</v>
      </c>
      <c r="R125" s="47">
        <f t="shared" si="34"/>
        <v>42814.491999999998</v>
      </c>
      <c r="S125" s="47">
        <f t="shared" si="35"/>
        <v>47.430000177248395</v>
      </c>
      <c r="T125" s="9"/>
      <c r="W125" s="34">
        <f t="shared" si="47"/>
        <v>0</v>
      </c>
      <c r="X125" s="34">
        <f t="shared" si="47"/>
        <v>47.430000177248395</v>
      </c>
      <c r="Y125" s="41"/>
      <c r="Z125" s="54">
        <f>('[11]FACTURACION MAR18'!K176)/1000</f>
        <v>902.68799999999999</v>
      </c>
      <c r="AA125" s="54"/>
      <c r="AB125" s="55">
        <f>('[11]FACTURACION MAR18'!O176)/1000</f>
        <v>42814.491999999998</v>
      </c>
      <c r="AC125" s="54">
        <f>'[11]FACTURACION MAR18'!$Q177/1000</f>
        <v>0</v>
      </c>
      <c r="AD125" s="34">
        <f t="shared" si="36"/>
        <v>42814.491999999998</v>
      </c>
      <c r="AE125" s="34">
        <f t="shared" si="37"/>
        <v>47.430000177248395</v>
      </c>
      <c r="AF125" s="31"/>
      <c r="AG125" s="31"/>
      <c r="AH125" s="35" t="e">
        <f>+INDEX([2]Precios!$B$9:$H$35,MATCH($J125,[2]Precios!$B$9:$B$35,0),7)</f>
        <v>#N/A</v>
      </c>
      <c r="AI125" s="35" t="e">
        <f>+INDEX([2]Precios!$B$9:$H$35,MATCH($J125,[2]Precios!$B$9:$B$35,0),6)</f>
        <v>#N/A</v>
      </c>
      <c r="AJ125" s="36">
        <f t="shared" si="38"/>
        <v>902.68799999999999</v>
      </c>
      <c r="AK125" s="36">
        <f t="shared" si="38"/>
        <v>42814.491999999998</v>
      </c>
      <c r="AL125" s="36" t="e">
        <f t="shared" si="43"/>
        <v>#N/A</v>
      </c>
      <c r="AM125" s="36" t="e">
        <f t="shared" si="43"/>
        <v>#N/A</v>
      </c>
      <c r="AN125" s="36"/>
      <c r="AO125" s="37" t="e">
        <f t="shared" si="29"/>
        <v>#N/A</v>
      </c>
      <c r="AP125" s="34" t="e">
        <f t="shared" si="39"/>
        <v>#N/A</v>
      </c>
      <c r="AQ125" s="31"/>
      <c r="AR125" s="31"/>
      <c r="AS125" s="35" t="e">
        <f t="shared" si="45"/>
        <v>#N/A</v>
      </c>
      <c r="AT125" s="35" t="e">
        <f t="shared" si="45"/>
        <v>#N/A</v>
      </c>
      <c r="AU125" s="35">
        <f t="shared" si="45"/>
        <v>0</v>
      </c>
      <c r="AV125" s="35">
        <f t="shared" si="45"/>
        <v>0</v>
      </c>
      <c r="AW125" s="35" t="e">
        <f t="shared" si="46"/>
        <v>#N/A</v>
      </c>
      <c r="AX125" s="35" t="e">
        <f t="shared" si="46"/>
        <v>#N/A</v>
      </c>
      <c r="AY125" s="35" t="e">
        <f t="shared" si="40"/>
        <v>#N/A</v>
      </c>
      <c r="AZ125" s="35" t="e">
        <f t="shared" si="41"/>
        <v>#N/A</v>
      </c>
      <c r="BA125" s="31"/>
      <c r="BB125" s="31"/>
      <c r="BC125" s="35"/>
      <c r="BD125" s="35"/>
      <c r="BE125" s="35"/>
      <c r="BF125" s="35"/>
      <c r="BG125" s="35"/>
      <c r="BH125" s="35"/>
      <c r="BI125" s="35"/>
      <c r="BJ125" s="35"/>
      <c r="BK125" s="35"/>
    </row>
    <row r="126" spans="2:63" hidden="1" x14ac:dyDescent="0.25">
      <c r="B126" s="24"/>
      <c r="C126" s="11" t="s">
        <v>40</v>
      </c>
      <c r="D126" s="11" t="s">
        <v>41</v>
      </c>
      <c r="E126" s="56" t="s">
        <v>53</v>
      </c>
      <c r="F126" s="1"/>
      <c r="G126" s="1" t="s">
        <v>61</v>
      </c>
      <c r="H126" s="9">
        <v>220</v>
      </c>
      <c r="I126" s="10" t="s">
        <v>76</v>
      </c>
      <c r="J126" s="10" t="s">
        <v>77</v>
      </c>
      <c r="K126" s="25">
        <f t="shared" si="48"/>
        <v>43101</v>
      </c>
      <c r="L126" s="25">
        <f t="shared" si="48"/>
        <v>50040</v>
      </c>
      <c r="M126" s="9" t="s">
        <v>61</v>
      </c>
      <c r="N126" s="35">
        <f t="shared" si="30"/>
        <v>0</v>
      </c>
      <c r="O126" s="35">
        <f t="shared" si="31"/>
        <v>48.105999153632467</v>
      </c>
      <c r="P126" s="35">
        <f t="shared" si="32"/>
        <v>0</v>
      </c>
      <c r="Q126" s="35">
        <f t="shared" si="33"/>
        <v>477.334</v>
      </c>
      <c r="R126" s="47">
        <f t="shared" si="34"/>
        <v>22962.629000000001</v>
      </c>
      <c r="S126" s="47">
        <f t="shared" si="35"/>
        <v>48.105999153632467</v>
      </c>
      <c r="T126" s="9"/>
      <c r="W126" s="34">
        <f t="shared" si="47"/>
        <v>0</v>
      </c>
      <c r="X126" s="34">
        <f t="shared" si="47"/>
        <v>48.105999153632467</v>
      </c>
      <c r="Y126" s="41"/>
      <c r="Z126" s="54">
        <f>('[11]FACTURACION MAR18'!K177)/1000</f>
        <v>477.334</v>
      </c>
      <c r="AA126" s="54"/>
      <c r="AB126" s="55">
        <f>('[11]FACTURACION MAR18'!O177)/1000</f>
        <v>22962.629000000001</v>
      </c>
      <c r="AC126" s="54">
        <f>'[11]FACTURACION MAR18'!$Q178/1000</f>
        <v>0</v>
      </c>
      <c r="AD126" s="34">
        <f t="shared" si="36"/>
        <v>22962.629000000001</v>
      </c>
      <c r="AE126" s="34">
        <f t="shared" si="37"/>
        <v>48.105999153632467</v>
      </c>
      <c r="AF126" s="31"/>
      <c r="AG126" s="31"/>
      <c r="AH126" s="35" t="e">
        <f>+INDEX([2]Precios!$B$9:$H$35,MATCH($J126,[2]Precios!$B$9:$B$35,0),7)</f>
        <v>#N/A</v>
      </c>
      <c r="AI126" s="35" t="e">
        <f>+INDEX([2]Precios!$B$9:$H$35,MATCH($J126,[2]Precios!$B$9:$B$35,0),6)</f>
        <v>#N/A</v>
      </c>
      <c r="AJ126" s="36">
        <f t="shared" si="38"/>
        <v>477.334</v>
      </c>
      <c r="AK126" s="36">
        <f t="shared" si="38"/>
        <v>22962.629000000001</v>
      </c>
      <c r="AL126" s="36" t="e">
        <f t="shared" si="43"/>
        <v>#N/A</v>
      </c>
      <c r="AM126" s="36" t="e">
        <f t="shared" si="43"/>
        <v>#N/A</v>
      </c>
      <c r="AN126" s="36"/>
      <c r="AO126" s="37" t="e">
        <f t="shared" si="29"/>
        <v>#N/A</v>
      </c>
      <c r="AP126" s="34" t="e">
        <f t="shared" si="39"/>
        <v>#N/A</v>
      </c>
      <c r="AQ126" s="31"/>
      <c r="AR126" s="31"/>
      <c r="AS126" s="35" t="e">
        <f t="shared" si="45"/>
        <v>#N/A</v>
      </c>
      <c r="AT126" s="35" t="e">
        <f t="shared" si="45"/>
        <v>#N/A</v>
      </c>
      <c r="AU126" s="35">
        <f t="shared" si="45"/>
        <v>0</v>
      </c>
      <c r="AV126" s="35">
        <f t="shared" si="45"/>
        <v>0</v>
      </c>
      <c r="AW126" s="35" t="e">
        <f t="shared" si="46"/>
        <v>#N/A</v>
      </c>
      <c r="AX126" s="35" t="e">
        <f t="shared" si="46"/>
        <v>#N/A</v>
      </c>
      <c r="AY126" s="35" t="e">
        <f t="shared" si="40"/>
        <v>#N/A</v>
      </c>
      <c r="AZ126" s="35" t="e">
        <f t="shared" si="41"/>
        <v>#N/A</v>
      </c>
      <c r="BA126" s="31"/>
      <c r="BB126" s="31"/>
      <c r="BC126" s="35"/>
      <c r="BD126" s="35"/>
      <c r="BE126" s="35"/>
      <c r="BF126" s="35"/>
      <c r="BG126" s="35"/>
      <c r="BH126" s="35"/>
      <c r="BI126" s="35"/>
      <c r="BJ126" s="35"/>
      <c r="BK126" s="35"/>
    </row>
    <row r="127" spans="2:63" hidden="1" x14ac:dyDescent="0.25">
      <c r="B127" s="24"/>
      <c r="C127" s="11" t="s">
        <v>40</v>
      </c>
      <c r="D127" s="11" t="s">
        <v>41</v>
      </c>
      <c r="E127" s="56" t="s">
        <v>53</v>
      </c>
      <c r="F127" s="1"/>
      <c r="G127" s="1" t="s">
        <v>62</v>
      </c>
      <c r="H127" s="9">
        <v>220</v>
      </c>
      <c r="I127" s="10" t="s">
        <v>76</v>
      </c>
      <c r="J127" s="10" t="s">
        <v>77</v>
      </c>
      <c r="K127" s="25">
        <f t="shared" si="48"/>
        <v>43101</v>
      </c>
      <c r="L127" s="25">
        <f t="shared" si="48"/>
        <v>50040</v>
      </c>
      <c r="M127" s="9" t="s">
        <v>62</v>
      </c>
      <c r="N127" s="35">
        <f t="shared" si="30"/>
        <v>0</v>
      </c>
      <c r="O127" s="35">
        <f t="shared" si="31"/>
        <v>47.298001173026982</v>
      </c>
      <c r="P127" s="35">
        <f t="shared" si="32"/>
        <v>0</v>
      </c>
      <c r="Q127" s="35">
        <f t="shared" si="33"/>
        <v>363.16300000000001</v>
      </c>
      <c r="R127" s="47">
        <f t="shared" si="34"/>
        <v>17176.883999999998</v>
      </c>
      <c r="S127" s="47">
        <f t="shared" si="35"/>
        <v>47.298001173026982</v>
      </c>
      <c r="T127" s="9"/>
      <c r="W127" s="34">
        <f t="shared" si="47"/>
        <v>0</v>
      </c>
      <c r="X127" s="34">
        <f t="shared" si="47"/>
        <v>47.298001173026982</v>
      </c>
      <c r="Y127" s="41"/>
      <c r="Z127" s="54">
        <f>('[11]FACTURACION MAR18'!K178)/1000</f>
        <v>363.16300000000001</v>
      </c>
      <c r="AA127" s="54"/>
      <c r="AB127" s="55">
        <f>('[11]FACTURACION MAR18'!O178)/1000</f>
        <v>17176.883999999998</v>
      </c>
      <c r="AC127" s="54">
        <f>'[11]FACTURACION MAR18'!$Q179/1000</f>
        <v>0.88200000000000001</v>
      </c>
      <c r="AD127" s="34">
        <f t="shared" si="36"/>
        <v>17176.883999999998</v>
      </c>
      <c r="AE127" s="34">
        <f t="shared" si="37"/>
        <v>47.298001173026982</v>
      </c>
      <c r="AF127" s="31"/>
      <c r="AG127" s="31"/>
      <c r="AH127" s="35" t="e">
        <f>+INDEX([2]Precios!$B$9:$H$35,MATCH($J127,[2]Precios!$B$9:$B$35,0),7)</f>
        <v>#N/A</v>
      </c>
      <c r="AI127" s="35" t="e">
        <f>+INDEX([2]Precios!$B$9:$H$35,MATCH($J127,[2]Precios!$B$9:$B$35,0),6)</f>
        <v>#N/A</v>
      </c>
      <c r="AJ127" s="36">
        <f t="shared" si="38"/>
        <v>363.16300000000001</v>
      </c>
      <c r="AK127" s="36">
        <f t="shared" si="38"/>
        <v>17176.883999999998</v>
      </c>
      <c r="AL127" s="36" t="e">
        <f t="shared" si="43"/>
        <v>#N/A</v>
      </c>
      <c r="AM127" s="36" t="e">
        <f t="shared" si="43"/>
        <v>#N/A</v>
      </c>
      <c r="AN127" s="36"/>
      <c r="AO127" s="37" t="e">
        <f t="shared" si="29"/>
        <v>#N/A</v>
      </c>
      <c r="AP127" s="34" t="e">
        <f t="shared" si="39"/>
        <v>#N/A</v>
      </c>
      <c r="AQ127" s="31"/>
      <c r="AR127" s="31"/>
      <c r="AS127" s="35" t="e">
        <f t="shared" si="45"/>
        <v>#N/A</v>
      </c>
      <c r="AT127" s="35" t="e">
        <f t="shared" si="45"/>
        <v>#N/A</v>
      </c>
      <c r="AU127" s="35">
        <f t="shared" si="45"/>
        <v>0</v>
      </c>
      <c r="AV127" s="35">
        <f t="shared" si="45"/>
        <v>0</v>
      </c>
      <c r="AW127" s="35" t="e">
        <f t="shared" si="46"/>
        <v>#N/A</v>
      </c>
      <c r="AX127" s="35" t="e">
        <f t="shared" si="46"/>
        <v>#N/A</v>
      </c>
      <c r="AY127" s="35" t="e">
        <f t="shared" si="40"/>
        <v>#N/A</v>
      </c>
      <c r="AZ127" s="35" t="e">
        <f t="shared" si="41"/>
        <v>#N/A</v>
      </c>
      <c r="BA127" s="31"/>
      <c r="BB127" s="31"/>
      <c r="BC127" s="35"/>
      <c r="BD127" s="35"/>
      <c r="BE127" s="35"/>
      <c r="BF127" s="35"/>
      <c r="BG127" s="35"/>
      <c r="BH127" s="35"/>
      <c r="BI127" s="35"/>
      <c r="BJ127" s="35"/>
      <c r="BK127" s="35"/>
    </row>
    <row r="128" spans="2:63" hidden="1" x14ac:dyDescent="0.25">
      <c r="B128" s="24"/>
      <c r="C128" s="11" t="s">
        <v>40</v>
      </c>
      <c r="D128" s="11" t="s">
        <v>41</v>
      </c>
      <c r="E128" s="56" t="s">
        <v>53</v>
      </c>
      <c r="F128" s="1"/>
      <c r="G128" s="1" t="s">
        <v>65</v>
      </c>
      <c r="H128" s="9">
        <v>220</v>
      </c>
      <c r="I128" s="10" t="s">
        <v>76</v>
      </c>
      <c r="J128" s="10" t="s">
        <v>77</v>
      </c>
      <c r="K128" s="25">
        <f t="shared" si="48"/>
        <v>43101</v>
      </c>
      <c r="L128" s="25">
        <f t="shared" si="48"/>
        <v>50040</v>
      </c>
      <c r="M128" s="9" t="s">
        <v>65</v>
      </c>
      <c r="N128" s="35">
        <f t="shared" si="30"/>
        <v>0</v>
      </c>
      <c r="O128" s="35">
        <f t="shared" si="31"/>
        <v>48.897999655916756</v>
      </c>
      <c r="P128" s="35">
        <f t="shared" si="32"/>
        <v>0</v>
      </c>
      <c r="Q128" s="35">
        <f t="shared" si="33"/>
        <v>1179.9469999999999</v>
      </c>
      <c r="R128" s="47">
        <f t="shared" si="34"/>
        <v>57697.048000000003</v>
      </c>
      <c r="S128" s="47">
        <f t="shared" si="35"/>
        <v>48.897999655916756</v>
      </c>
      <c r="T128" s="9"/>
      <c r="W128" s="34">
        <f t="shared" si="47"/>
        <v>0</v>
      </c>
      <c r="X128" s="34">
        <f t="shared" si="47"/>
        <v>48.897999655916756</v>
      </c>
      <c r="Y128" s="41"/>
      <c r="Z128" s="54">
        <f>('[11]FACTURACION MAR18'!K179)/1000</f>
        <v>1179.9469999999999</v>
      </c>
      <c r="AA128" s="54"/>
      <c r="AB128" s="55">
        <f>('[11]FACTURACION MAR18'!O179)/1000</f>
        <v>57697.048000000003</v>
      </c>
      <c r="AC128" s="54">
        <f>'[11]FACTURACION MAR18'!$Q180/1000</f>
        <v>0</v>
      </c>
      <c r="AD128" s="34">
        <f t="shared" si="36"/>
        <v>57697.048000000003</v>
      </c>
      <c r="AE128" s="34">
        <f t="shared" si="37"/>
        <v>48.897999655916756</v>
      </c>
      <c r="AF128" s="31"/>
      <c r="AG128" s="31"/>
      <c r="AH128" s="35" t="e">
        <f>+INDEX([2]Precios!$B$9:$H$35,MATCH($J128,[2]Precios!$B$9:$B$35,0),7)</f>
        <v>#N/A</v>
      </c>
      <c r="AI128" s="35" t="e">
        <f>+INDEX([2]Precios!$B$9:$H$35,MATCH($J128,[2]Precios!$B$9:$B$35,0),6)</f>
        <v>#N/A</v>
      </c>
      <c r="AJ128" s="36">
        <f t="shared" si="38"/>
        <v>1179.9469999999999</v>
      </c>
      <c r="AK128" s="36">
        <f t="shared" si="38"/>
        <v>57697.048000000003</v>
      </c>
      <c r="AL128" s="36" t="e">
        <f t="shared" si="43"/>
        <v>#N/A</v>
      </c>
      <c r="AM128" s="36" t="e">
        <f t="shared" si="43"/>
        <v>#N/A</v>
      </c>
      <c r="AN128" s="36"/>
      <c r="AO128" s="37" t="e">
        <f t="shared" si="29"/>
        <v>#N/A</v>
      </c>
      <c r="AP128" s="34" t="e">
        <f t="shared" si="39"/>
        <v>#N/A</v>
      </c>
      <c r="AQ128" s="31"/>
      <c r="AR128" s="31"/>
      <c r="AS128" s="35" t="e">
        <f t="shared" si="45"/>
        <v>#N/A</v>
      </c>
      <c r="AT128" s="35" t="e">
        <f t="shared" si="45"/>
        <v>#N/A</v>
      </c>
      <c r="AU128" s="35">
        <f t="shared" si="45"/>
        <v>0</v>
      </c>
      <c r="AV128" s="35">
        <f t="shared" si="45"/>
        <v>0</v>
      </c>
      <c r="AW128" s="35" t="e">
        <f t="shared" si="46"/>
        <v>#N/A</v>
      </c>
      <c r="AX128" s="35" t="e">
        <f t="shared" si="46"/>
        <v>#N/A</v>
      </c>
      <c r="AY128" s="35" t="e">
        <f t="shared" si="40"/>
        <v>#N/A</v>
      </c>
      <c r="AZ128" s="35" t="e">
        <f t="shared" si="41"/>
        <v>#N/A</v>
      </c>
      <c r="BA128" s="31"/>
      <c r="BB128" s="31"/>
      <c r="BC128" s="35"/>
      <c r="BD128" s="35"/>
      <c r="BE128" s="35"/>
      <c r="BF128" s="35"/>
      <c r="BG128" s="35"/>
      <c r="BH128" s="35"/>
      <c r="BI128" s="35"/>
      <c r="BJ128" s="35"/>
      <c r="BK128" s="35"/>
    </row>
    <row r="129" spans="2:63" hidden="1" x14ac:dyDescent="0.25">
      <c r="B129" s="24"/>
      <c r="C129" s="11" t="s">
        <v>40</v>
      </c>
      <c r="D129" s="11" t="s">
        <v>41</v>
      </c>
      <c r="E129" s="56" t="s">
        <v>53</v>
      </c>
      <c r="F129" s="1"/>
      <c r="G129" s="1" t="s">
        <v>75</v>
      </c>
      <c r="H129" s="9">
        <v>220</v>
      </c>
      <c r="I129" s="10" t="s">
        <v>76</v>
      </c>
      <c r="J129" s="10" t="s">
        <v>77</v>
      </c>
      <c r="K129" s="25">
        <f t="shared" si="48"/>
        <v>43101</v>
      </c>
      <c r="L129" s="25">
        <f t="shared" si="48"/>
        <v>50040</v>
      </c>
      <c r="M129" s="9" t="s">
        <v>75</v>
      </c>
      <c r="N129" s="35">
        <f t="shared" si="30"/>
        <v>0</v>
      </c>
      <c r="O129" s="35">
        <f t="shared" si="31"/>
        <v>47.144001097714153</v>
      </c>
      <c r="P129" s="35">
        <f t="shared" si="32"/>
        <v>0</v>
      </c>
      <c r="Q129" s="35">
        <f t="shared" si="33"/>
        <v>284.22699999999998</v>
      </c>
      <c r="R129" s="47">
        <f t="shared" si="34"/>
        <v>13399.598</v>
      </c>
      <c r="S129" s="47">
        <f t="shared" si="35"/>
        <v>47.144001097714153</v>
      </c>
      <c r="T129" s="9"/>
      <c r="W129" s="34">
        <f t="shared" si="47"/>
        <v>0</v>
      </c>
      <c r="X129" s="34">
        <f t="shared" si="47"/>
        <v>47.144001097714153</v>
      </c>
      <c r="Y129" s="41"/>
      <c r="Z129" s="54">
        <f>('[11]FACTURACION MAR18'!K180)/1000</f>
        <v>284.22699999999998</v>
      </c>
      <c r="AA129" s="54"/>
      <c r="AB129" s="55">
        <f>('[11]FACTURACION MAR18'!O180)/1000</f>
        <v>13399.598</v>
      </c>
      <c r="AC129" s="54">
        <f>'[11]FACTURACION MAR18'!$Q181/1000</f>
        <v>0</v>
      </c>
      <c r="AD129" s="34">
        <f t="shared" si="36"/>
        <v>13399.598</v>
      </c>
      <c r="AE129" s="34">
        <f t="shared" si="37"/>
        <v>47.144001097714153</v>
      </c>
      <c r="AF129" s="31"/>
      <c r="AG129" s="31"/>
      <c r="AH129" s="35" t="e">
        <f>+INDEX([2]Precios!$B$9:$H$35,MATCH($J129,[2]Precios!$B$9:$B$35,0),7)</f>
        <v>#N/A</v>
      </c>
      <c r="AI129" s="35" t="e">
        <f>+INDEX([2]Precios!$B$9:$H$35,MATCH($J129,[2]Precios!$B$9:$B$35,0),6)</f>
        <v>#N/A</v>
      </c>
      <c r="AJ129" s="36">
        <f t="shared" si="38"/>
        <v>284.22699999999998</v>
      </c>
      <c r="AK129" s="36">
        <f t="shared" si="38"/>
        <v>13399.598</v>
      </c>
      <c r="AL129" s="36" t="e">
        <f t="shared" si="43"/>
        <v>#N/A</v>
      </c>
      <c r="AM129" s="36" t="e">
        <f t="shared" si="43"/>
        <v>#N/A</v>
      </c>
      <c r="AN129" s="36"/>
      <c r="AO129" s="37" t="e">
        <f t="shared" si="29"/>
        <v>#N/A</v>
      </c>
      <c r="AP129" s="34" t="e">
        <f t="shared" si="39"/>
        <v>#N/A</v>
      </c>
      <c r="AQ129" s="31"/>
      <c r="AR129" s="31"/>
      <c r="AS129" s="35" t="e">
        <f t="shared" si="45"/>
        <v>#N/A</v>
      </c>
      <c r="AT129" s="35" t="e">
        <f t="shared" si="45"/>
        <v>#N/A</v>
      </c>
      <c r="AU129" s="35">
        <f t="shared" si="45"/>
        <v>0</v>
      </c>
      <c r="AV129" s="35">
        <f t="shared" si="45"/>
        <v>0</v>
      </c>
      <c r="AW129" s="35" t="e">
        <f t="shared" si="46"/>
        <v>#N/A</v>
      </c>
      <c r="AX129" s="35" t="e">
        <f t="shared" si="46"/>
        <v>#N/A</v>
      </c>
      <c r="AY129" s="35" t="e">
        <f t="shared" si="40"/>
        <v>#N/A</v>
      </c>
      <c r="AZ129" s="35" t="e">
        <f t="shared" si="41"/>
        <v>#N/A</v>
      </c>
      <c r="BA129" s="31"/>
      <c r="BB129" s="31"/>
      <c r="BC129" s="35"/>
      <c r="BD129" s="35"/>
      <c r="BE129" s="35"/>
      <c r="BF129" s="35"/>
      <c r="BG129" s="35"/>
      <c r="BH129" s="35"/>
      <c r="BI129" s="35"/>
      <c r="BJ129" s="35"/>
      <c r="BK129" s="35"/>
    </row>
    <row r="130" spans="2:63" hidden="1" x14ac:dyDescent="0.25">
      <c r="B130" s="24"/>
      <c r="C130" s="11" t="s">
        <v>40</v>
      </c>
      <c r="D130" s="11" t="s">
        <v>41</v>
      </c>
      <c r="E130" s="56" t="s">
        <v>53</v>
      </c>
      <c r="F130" s="1"/>
      <c r="G130" s="1" t="s">
        <v>69</v>
      </c>
      <c r="H130" s="9">
        <v>220</v>
      </c>
      <c r="I130" s="10" t="s">
        <v>76</v>
      </c>
      <c r="J130" s="10" t="s">
        <v>77</v>
      </c>
      <c r="K130" s="25">
        <f t="shared" si="48"/>
        <v>43101</v>
      </c>
      <c r="L130" s="25">
        <f t="shared" si="48"/>
        <v>50040</v>
      </c>
      <c r="M130" s="9" t="s">
        <v>69</v>
      </c>
      <c r="N130" s="35">
        <f t="shared" si="30"/>
        <v>0</v>
      </c>
      <c r="O130" s="35">
        <f t="shared" si="31"/>
        <v>50.10599929502996</v>
      </c>
      <c r="P130" s="35">
        <f t="shared" si="32"/>
        <v>0</v>
      </c>
      <c r="Q130" s="35">
        <f t="shared" si="33"/>
        <v>496.47500000000002</v>
      </c>
      <c r="R130" s="47">
        <f t="shared" si="34"/>
        <v>24876.376</v>
      </c>
      <c r="S130" s="47">
        <f t="shared" si="35"/>
        <v>50.10599929502996</v>
      </c>
      <c r="T130" s="9"/>
      <c r="W130" s="34">
        <f t="shared" si="47"/>
        <v>0</v>
      </c>
      <c r="X130" s="34">
        <f t="shared" si="47"/>
        <v>50.10599929502996</v>
      </c>
      <c r="Y130" s="41"/>
      <c r="Z130" s="54">
        <f>('[11]FACTURACION MAR18'!K234)/1000</f>
        <v>496.47500000000002</v>
      </c>
      <c r="AA130" s="54"/>
      <c r="AB130" s="55">
        <f>('[11]FACTURACION MAR18'!O234)/1000</f>
        <v>24876.376</v>
      </c>
      <c r="AC130" s="54">
        <f>'[11]FACTURACION MAR18'!$Q235/1000</f>
        <v>0</v>
      </c>
      <c r="AD130" s="34">
        <f t="shared" si="36"/>
        <v>24876.376</v>
      </c>
      <c r="AE130" s="34">
        <f t="shared" si="37"/>
        <v>50.10599929502996</v>
      </c>
      <c r="AF130" s="31"/>
      <c r="AG130" s="31"/>
      <c r="AH130" s="35" t="e">
        <f>+INDEX([2]Precios!$B$9:$H$35,MATCH($J130,[2]Precios!$B$9:$B$35,0),7)</f>
        <v>#N/A</v>
      </c>
      <c r="AI130" s="35" t="e">
        <f>+INDEX([2]Precios!$B$9:$H$35,MATCH($J130,[2]Precios!$B$9:$B$35,0),6)</f>
        <v>#N/A</v>
      </c>
      <c r="AJ130" s="36">
        <f t="shared" si="38"/>
        <v>496.47500000000002</v>
      </c>
      <c r="AK130" s="36">
        <f t="shared" si="38"/>
        <v>24876.376</v>
      </c>
      <c r="AL130" s="36" t="e">
        <f t="shared" si="43"/>
        <v>#N/A</v>
      </c>
      <c r="AM130" s="36" t="e">
        <f t="shared" si="43"/>
        <v>#N/A</v>
      </c>
      <c r="AN130" s="36"/>
      <c r="AO130" s="37" t="e">
        <f t="shared" si="29"/>
        <v>#N/A</v>
      </c>
      <c r="AP130" s="34" t="e">
        <f t="shared" si="39"/>
        <v>#N/A</v>
      </c>
      <c r="AQ130" s="31"/>
      <c r="AR130" s="31"/>
      <c r="AS130" s="35" t="e">
        <f t="shared" si="45"/>
        <v>#N/A</v>
      </c>
      <c r="AT130" s="35" t="e">
        <f t="shared" si="45"/>
        <v>#N/A</v>
      </c>
      <c r="AU130" s="35">
        <f t="shared" si="45"/>
        <v>0</v>
      </c>
      <c r="AV130" s="35">
        <f t="shared" si="45"/>
        <v>0</v>
      </c>
      <c r="AW130" s="35" t="e">
        <f t="shared" si="46"/>
        <v>#N/A</v>
      </c>
      <c r="AX130" s="35" t="e">
        <f t="shared" si="46"/>
        <v>#N/A</v>
      </c>
      <c r="AY130" s="35" t="e">
        <f t="shared" si="40"/>
        <v>#N/A</v>
      </c>
      <c r="AZ130" s="35" t="e">
        <f t="shared" si="41"/>
        <v>#N/A</v>
      </c>
      <c r="BA130" s="31"/>
      <c r="BB130" s="31"/>
      <c r="BC130" s="35"/>
      <c r="BD130" s="35"/>
      <c r="BE130" s="35"/>
      <c r="BF130" s="35"/>
      <c r="BG130" s="35"/>
      <c r="BH130" s="35"/>
      <c r="BI130" s="35"/>
      <c r="BJ130" s="35"/>
      <c r="BK130" s="35"/>
    </row>
    <row r="131" spans="2:63" hidden="1" x14ac:dyDescent="0.25">
      <c r="B131" s="24"/>
      <c r="C131" s="11" t="s">
        <v>40</v>
      </c>
      <c r="D131" s="11" t="s">
        <v>41</v>
      </c>
      <c r="E131" s="56" t="s">
        <v>53</v>
      </c>
      <c r="F131" s="1"/>
      <c r="G131" s="1" t="s">
        <v>70</v>
      </c>
      <c r="H131" s="9">
        <v>220</v>
      </c>
      <c r="I131" s="10" t="s">
        <v>76</v>
      </c>
      <c r="J131" s="10" t="s">
        <v>77</v>
      </c>
      <c r="K131" s="25">
        <f t="shared" si="48"/>
        <v>43101</v>
      </c>
      <c r="L131" s="25">
        <f t="shared" si="48"/>
        <v>50040</v>
      </c>
      <c r="M131" s="9" t="s">
        <v>70</v>
      </c>
      <c r="N131" s="35">
        <f t="shared" si="30"/>
        <v>0</v>
      </c>
      <c r="O131" s="35">
        <f t="shared" si="31"/>
        <v>51.118997852128416</v>
      </c>
      <c r="P131" s="35">
        <f t="shared" si="32"/>
        <v>0</v>
      </c>
      <c r="Q131" s="35">
        <f t="shared" si="33"/>
        <v>138.74199999999999</v>
      </c>
      <c r="R131" s="47">
        <f t="shared" si="34"/>
        <v>7092.3519999999999</v>
      </c>
      <c r="S131" s="47">
        <f t="shared" si="35"/>
        <v>51.118997852128416</v>
      </c>
      <c r="T131" s="9"/>
      <c r="W131" s="34">
        <f t="shared" si="47"/>
        <v>0</v>
      </c>
      <c r="X131" s="34">
        <f t="shared" si="47"/>
        <v>51.118997852128416</v>
      </c>
      <c r="Y131" s="41"/>
      <c r="Z131" s="54">
        <f>('[11]FACTURACION MAR18'!K235)/1000</f>
        <v>138.74199999999999</v>
      </c>
      <c r="AA131" s="54"/>
      <c r="AB131" s="55">
        <f>('[11]FACTURACION MAR18'!O235)/1000</f>
        <v>7092.3519999999999</v>
      </c>
      <c r="AC131" s="54">
        <f>'[11]FACTURACION MAR18'!$Q236/1000</f>
        <v>0</v>
      </c>
      <c r="AD131" s="34">
        <f t="shared" si="36"/>
        <v>7092.3519999999999</v>
      </c>
      <c r="AE131" s="34">
        <f t="shared" si="37"/>
        <v>51.118997852128416</v>
      </c>
      <c r="AF131" s="31"/>
      <c r="AG131" s="31"/>
      <c r="AH131" s="35" t="e">
        <f>+INDEX([2]Precios!$B$9:$H$35,MATCH($J131,[2]Precios!$B$9:$B$35,0),7)</f>
        <v>#N/A</v>
      </c>
      <c r="AI131" s="35" t="e">
        <f>+INDEX([2]Precios!$B$9:$H$35,MATCH($J131,[2]Precios!$B$9:$B$35,0),6)</f>
        <v>#N/A</v>
      </c>
      <c r="AJ131" s="36">
        <f t="shared" si="38"/>
        <v>138.74199999999999</v>
      </c>
      <c r="AK131" s="36">
        <f t="shared" si="38"/>
        <v>7092.3519999999999</v>
      </c>
      <c r="AL131" s="36" t="e">
        <f t="shared" si="43"/>
        <v>#N/A</v>
      </c>
      <c r="AM131" s="36" t="e">
        <f t="shared" si="43"/>
        <v>#N/A</v>
      </c>
      <c r="AN131" s="36"/>
      <c r="AO131" s="37" t="e">
        <f t="shared" si="29"/>
        <v>#N/A</v>
      </c>
      <c r="AP131" s="34" t="e">
        <f t="shared" si="39"/>
        <v>#N/A</v>
      </c>
      <c r="AQ131" s="31"/>
      <c r="AR131" s="31"/>
      <c r="AS131" s="35" t="e">
        <f t="shared" si="45"/>
        <v>#N/A</v>
      </c>
      <c r="AT131" s="35" t="e">
        <f t="shared" si="45"/>
        <v>#N/A</v>
      </c>
      <c r="AU131" s="35">
        <f t="shared" si="45"/>
        <v>0</v>
      </c>
      <c r="AV131" s="35">
        <f t="shared" si="45"/>
        <v>0</v>
      </c>
      <c r="AW131" s="35" t="e">
        <f t="shared" si="46"/>
        <v>#N/A</v>
      </c>
      <c r="AX131" s="35" t="e">
        <f t="shared" si="46"/>
        <v>#N/A</v>
      </c>
      <c r="AY131" s="35" t="e">
        <f t="shared" si="40"/>
        <v>#N/A</v>
      </c>
      <c r="AZ131" s="35" t="e">
        <f t="shared" si="41"/>
        <v>#N/A</v>
      </c>
      <c r="BA131" s="31"/>
      <c r="BB131" s="31"/>
      <c r="BC131" s="35"/>
      <c r="BD131" s="35"/>
      <c r="BE131" s="35"/>
      <c r="BF131" s="35"/>
      <c r="BG131" s="35"/>
      <c r="BH131" s="35"/>
      <c r="BI131" s="35"/>
      <c r="BJ131" s="35"/>
      <c r="BK131" s="35"/>
    </row>
    <row r="132" spans="2:63" hidden="1" x14ac:dyDescent="0.25">
      <c r="B132" s="24"/>
      <c r="C132" s="11" t="s">
        <v>40</v>
      </c>
      <c r="D132" s="11" t="s">
        <v>41</v>
      </c>
      <c r="E132" s="56" t="s">
        <v>53</v>
      </c>
      <c r="F132" s="1"/>
      <c r="G132" s="1" t="s">
        <v>71</v>
      </c>
      <c r="H132" s="9">
        <v>220</v>
      </c>
      <c r="I132" s="10" t="s">
        <v>76</v>
      </c>
      <c r="J132" s="10" t="s">
        <v>77</v>
      </c>
      <c r="K132" s="25">
        <f t="shared" si="48"/>
        <v>43101</v>
      </c>
      <c r="L132" s="25">
        <f t="shared" si="48"/>
        <v>50040</v>
      </c>
      <c r="M132" s="9" t="s">
        <v>71</v>
      </c>
      <c r="N132" s="35">
        <f t="shared" si="30"/>
        <v>0</v>
      </c>
      <c r="O132" s="35">
        <f t="shared" si="31"/>
        <v>51.148997752255447</v>
      </c>
      <c r="P132" s="35">
        <f t="shared" si="32"/>
        <v>0</v>
      </c>
      <c r="Q132" s="35">
        <f t="shared" si="33"/>
        <v>129.90799999999999</v>
      </c>
      <c r="R132" s="47">
        <f t="shared" si="34"/>
        <v>6644.6639999999998</v>
      </c>
      <c r="S132" s="47">
        <f t="shared" si="35"/>
        <v>51.148997752255447</v>
      </c>
      <c r="T132" s="9"/>
      <c r="W132" s="34">
        <f t="shared" si="47"/>
        <v>0</v>
      </c>
      <c r="X132" s="34">
        <f t="shared" si="47"/>
        <v>51.148997752255447</v>
      </c>
      <c r="Y132" s="41"/>
      <c r="Z132" s="54">
        <f>('[11]FACTURACION MAR18'!K236)/1000</f>
        <v>129.90799999999999</v>
      </c>
      <c r="AA132" s="54"/>
      <c r="AB132" s="55">
        <f>('[11]FACTURACION MAR18'!O236)/1000</f>
        <v>6644.6639999999998</v>
      </c>
      <c r="AC132" s="54">
        <f>'[11]FACTURACION MAR18'!$Q237/1000</f>
        <v>0</v>
      </c>
      <c r="AD132" s="34">
        <f t="shared" si="36"/>
        <v>6644.6639999999998</v>
      </c>
      <c r="AE132" s="34">
        <f t="shared" si="37"/>
        <v>51.148997752255447</v>
      </c>
      <c r="AF132" s="31"/>
      <c r="AG132" s="31"/>
      <c r="AH132" s="35" t="e">
        <f>+INDEX([2]Precios!$B$9:$H$35,MATCH($J132,[2]Precios!$B$9:$B$35,0),7)</f>
        <v>#N/A</v>
      </c>
      <c r="AI132" s="35" t="e">
        <f>+INDEX([2]Precios!$B$9:$H$35,MATCH($J132,[2]Precios!$B$9:$B$35,0),6)</f>
        <v>#N/A</v>
      </c>
      <c r="AJ132" s="36">
        <f t="shared" si="38"/>
        <v>129.90799999999999</v>
      </c>
      <c r="AK132" s="36">
        <f t="shared" si="38"/>
        <v>6644.6639999999998</v>
      </c>
      <c r="AL132" s="36" t="e">
        <f t="shared" si="43"/>
        <v>#N/A</v>
      </c>
      <c r="AM132" s="36" t="e">
        <f t="shared" si="43"/>
        <v>#N/A</v>
      </c>
      <c r="AN132" s="36"/>
      <c r="AO132" s="37" t="e">
        <f t="shared" si="29"/>
        <v>#N/A</v>
      </c>
      <c r="AP132" s="34" t="e">
        <f t="shared" si="39"/>
        <v>#N/A</v>
      </c>
      <c r="AQ132" s="31"/>
      <c r="AR132" s="31"/>
      <c r="AS132" s="35" t="e">
        <f t="shared" si="45"/>
        <v>#N/A</v>
      </c>
      <c r="AT132" s="35" t="e">
        <f t="shared" si="45"/>
        <v>#N/A</v>
      </c>
      <c r="AU132" s="35">
        <f t="shared" si="45"/>
        <v>0</v>
      </c>
      <c r="AV132" s="35">
        <f t="shared" si="45"/>
        <v>0</v>
      </c>
      <c r="AW132" s="35" t="e">
        <f t="shared" si="46"/>
        <v>#N/A</v>
      </c>
      <c r="AX132" s="35" t="e">
        <f t="shared" si="46"/>
        <v>#N/A</v>
      </c>
      <c r="AY132" s="35" t="e">
        <f t="shared" si="40"/>
        <v>#N/A</v>
      </c>
      <c r="AZ132" s="35" t="e">
        <f t="shared" si="41"/>
        <v>#N/A</v>
      </c>
      <c r="BA132" s="31"/>
      <c r="BB132" s="31"/>
      <c r="BC132" s="35"/>
      <c r="BD132" s="35"/>
      <c r="BE132" s="35"/>
      <c r="BF132" s="35"/>
      <c r="BG132" s="35"/>
      <c r="BH132" s="35"/>
      <c r="BI132" s="35"/>
      <c r="BJ132" s="35"/>
      <c r="BK132" s="35"/>
    </row>
    <row r="133" spans="2:63" hidden="1" x14ac:dyDescent="0.25">
      <c r="B133" s="24"/>
      <c r="C133" s="11" t="s">
        <v>40</v>
      </c>
      <c r="D133" s="11" t="s">
        <v>41</v>
      </c>
      <c r="E133" s="56" t="s">
        <v>53</v>
      </c>
      <c r="F133" s="1"/>
      <c r="G133" s="1" t="s">
        <v>65</v>
      </c>
      <c r="H133" s="9">
        <v>220</v>
      </c>
      <c r="I133" s="10" t="s">
        <v>76</v>
      </c>
      <c r="J133" s="10" t="s">
        <v>77</v>
      </c>
      <c r="K133" s="25">
        <f t="shared" ref="K133:L148" si="49">K132</f>
        <v>43101</v>
      </c>
      <c r="L133" s="25">
        <f t="shared" si="49"/>
        <v>50040</v>
      </c>
      <c r="M133" s="9" t="s">
        <v>65</v>
      </c>
      <c r="N133" s="35">
        <f t="shared" si="30"/>
        <v>0</v>
      </c>
      <c r="O133" s="35">
        <f t="shared" si="31"/>
        <v>48.897981937785708</v>
      </c>
      <c r="P133" s="35">
        <f t="shared" si="32"/>
        <v>0</v>
      </c>
      <c r="Q133" s="35">
        <f t="shared" si="33"/>
        <v>8.9689999999999994</v>
      </c>
      <c r="R133" s="47">
        <f t="shared" si="34"/>
        <v>438.56599999999997</v>
      </c>
      <c r="S133" s="47">
        <f t="shared" si="35"/>
        <v>48.897981937785708</v>
      </c>
      <c r="T133" s="9"/>
      <c r="W133" s="34">
        <f t="shared" si="47"/>
        <v>0</v>
      </c>
      <c r="X133" s="34">
        <f t="shared" si="47"/>
        <v>48.897981937785708</v>
      </c>
      <c r="Y133" s="41"/>
      <c r="Z133" s="54">
        <f>('[11]FACTURACION MAR18'!K237)/1000</f>
        <v>8.9689999999999994</v>
      </c>
      <c r="AA133" s="54"/>
      <c r="AB133" s="55">
        <f>('[11]FACTURACION MAR18'!O237)/1000</f>
        <v>438.56599999999997</v>
      </c>
      <c r="AC133" s="54">
        <f>'[11]FACTURACION MAR18'!$Q238/1000</f>
        <v>0</v>
      </c>
      <c r="AD133" s="34">
        <f t="shared" si="36"/>
        <v>438.56599999999997</v>
      </c>
      <c r="AE133" s="34">
        <f t="shared" si="37"/>
        <v>48.897981937785708</v>
      </c>
      <c r="AF133" s="31"/>
      <c r="AG133" s="31"/>
      <c r="AH133" s="35" t="e">
        <f>+INDEX([2]Precios!$B$9:$H$35,MATCH($J133,[2]Precios!$B$9:$B$35,0),7)</f>
        <v>#N/A</v>
      </c>
      <c r="AI133" s="35" t="e">
        <f>+INDEX([2]Precios!$B$9:$H$35,MATCH($J133,[2]Precios!$B$9:$B$35,0),6)</f>
        <v>#N/A</v>
      </c>
      <c r="AJ133" s="36">
        <f t="shared" si="38"/>
        <v>8.9689999999999994</v>
      </c>
      <c r="AK133" s="36">
        <f t="shared" si="38"/>
        <v>438.56599999999997</v>
      </c>
      <c r="AL133" s="36" t="e">
        <f t="shared" si="43"/>
        <v>#N/A</v>
      </c>
      <c r="AM133" s="36" t="e">
        <f t="shared" si="43"/>
        <v>#N/A</v>
      </c>
      <c r="AN133" s="36"/>
      <c r="AO133" s="37" t="e">
        <f t="shared" si="29"/>
        <v>#N/A</v>
      </c>
      <c r="AP133" s="34" t="e">
        <f t="shared" si="39"/>
        <v>#N/A</v>
      </c>
      <c r="AQ133" s="31"/>
      <c r="AR133" s="31"/>
      <c r="AS133" s="35" t="e">
        <f t="shared" si="45"/>
        <v>#N/A</v>
      </c>
      <c r="AT133" s="35" t="e">
        <f t="shared" si="45"/>
        <v>#N/A</v>
      </c>
      <c r="AU133" s="35">
        <f t="shared" si="45"/>
        <v>0</v>
      </c>
      <c r="AV133" s="35">
        <f t="shared" si="45"/>
        <v>0</v>
      </c>
      <c r="AW133" s="35" t="e">
        <f t="shared" si="46"/>
        <v>#N/A</v>
      </c>
      <c r="AX133" s="35" t="e">
        <f t="shared" si="46"/>
        <v>#N/A</v>
      </c>
      <c r="AY133" s="35" t="e">
        <f t="shared" si="40"/>
        <v>#N/A</v>
      </c>
      <c r="AZ133" s="35" t="e">
        <f t="shared" si="41"/>
        <v>#N/A</v>
      </c>
      <c r="BA133" s="31"/>
      <c r="BB133" s="31"/>
      <c r="BC133" s="35"/>
      <c r="BD133" s="35"/>
      <c r="BE133" s="35"/>
      <c r="BF133" s="35"/>
      <c r="BG133" s="35"/>
      <c r="BH133" s="35"/>
      <c r="BI133" s="35"/>
      <c r="BJ133" s="35"/>
      <c r="BK133" s="35"/>
    </row>
    <row r="134" spans="2:63" hidden="1" x14ac:dyDescent="0.25">
      <c r="B134" s="24"/>
      <c r="C134" s="11" t="s">
        <v>40</v>
      </c>
      <c r="D134" s="11" t="s">
        <v>41</v>
      </c>
      <c r="E134" s="56" t="s">
        <v>53</v>
      </c>
      <c r="F134" s="1"/>
      <c r="G134" s="1" t="s">
        <v>74</v>
      </c>
      <c r="H134" s="9">
        <v>220</v>
      </c>
      <c r="I134" s="10" t="s">
        <v>76</v>
      </c>
      <c r="J134" s="10" t="s">
        <v>77</v>
      </c>
      <c r="K134" s="25">
        <f t="shared" si="49"/>
        <v>43101</v>
      </c>
      <c r="L134" s="25">
        <f t="shared" si="49"/>
        <v>50040</v>
      </c>
      <c r="M134" s="9" t="s">
        <v>74</v>
      </c>
      <c r="N134" s="35">
        <f t="shared" si="30"/>
        <v>0</v>
      </c>
      <c r="O134" s="35">
        <f t="shared" si="31"/>
        <v>50.597000034744802</v>
      </c>
      <c r="P134" s="35">
        <f t="shared" si="32"/>
        <v>0</v>
      </c>
      <c r="Q134" s="35">
        <f t="shared" si="33"/>
        <v>201.46899999999999</v>
      </c>
      <c r="R134" s="47">
        <f t="shared" si="34"/>
        <v>10193.727000000001</v>
      </c>
      <c r="S134" s="47">
        <f t="shared" si="35"/>
        <v>50.597000034744802</v>
      </c>
      <c r="T134" s="9"/>
      <c r="W134" s="34">
        <f t="shared" si="47"/>
        <v>0</v>
      </c>
      <c r="X134" s="34">
        <f t="shared" si="47"/>
        <v>50.597000034744802</v>
      </c>
      <c r="Y134" s="41"/>
      <c r="Z134" s="54">
        <f>('[11]FACTURACION MAR18'!K238)/1000</f>
        <v>201.46899999999999</v>
      </c>
      <c r="AA134" s="54"/>
      <c r="AB134" s="55">
        <f>('[11]FACTURACION MAR18'!O238)/1000</f>
        <v>10193.727000000001</v>
      </c>
      <c r="AC134" s="54">
        <f>'[11]FACTURACION MAR18'!$Q239/1000</f>
        <v>0</v>
      </c>
      <c r="AD134" s="34">
        <f t="shared" si="36"/>
        <v>10193.727000000001</v>
      </c>
      <c r="AE134" s="34">
        <f t="shared" si="37"/>
        <v>50.597000034744802</v>
      </c>
      <c r="AF134" s="31"/>
      <c r="AG134" s="31"/>
      <c r="AH134" s="35" t="e">
        <f>+INDEX([2]Precios!$B$9:$H$35,MATCH($J134,[2]Precios!$B$9:$B$35,0),7)</f>
        <v>#N/A</v>
      </c>
      <c r="AI134" s="35" t="e">
        <f>+INDEX([2]Precios!$B$9:$H$35,MATCH($J134,[2]Precios!$B$9:$B$35,0),6)</f>
        <v>#N/A</v>
      </c>
      <c r="AJ134" s="36">
        <f t="shared" si="38"/>
        <v>201.46899999999999</v>
      </c>
      <c r="AK134" s="36">
        <f t="shared" si="38"/>
        <v>10193.727000000001</v>
      </c>
      <c r="AL134" s="36" t="e">
        <f t="shared" si="43"/>
        <v>#N/A</v>
      </c>
      <c r="AM134" s="36" t="e">
        <f t="shared" si="43"/>
        <v>#N/A</v>
      </c>
      <c r="AN134" s="36"/>
      <c r="AO134" s="37" t="e">
        <f t="shared" si="29"/>
        <v>#N/A</v>
      </c>
      <c r="AP134" s="34" t="e">
        <f t="shared" si="39"/>
        <v>#N/A</v>
      </c>
      <c r="AQ134" s="31"/>
      <c r="AR134" s="31"/>
      <c r="AS134" s="35" t="e">
        <f t="shared" si="45"/>
        <v>#N/A</v>
      </c>
      <c r="AT134" s="35" t="e">
        <f t="shared" si="45"/>
        <v>#N/A</v>
      </c>
      <c r="AU134" s="35">
        <f t="shared" si="45"/>
        <v>0</v>
      </c>
      <c r="AV134" s="35">
        <f t="shared" si="45"/>
        <v>0</v>
      </c>
      <c r="AW134" s="35" t="e">
        <f t="shared" si="46"/>
        <v>#N/A</v>
      </c>
      <c r="AX134" s="35" t="e">
        <f t="shared" si="46"/>
        <v>#N/A</v>
      </c>
      <c r="AY134" s="35" t="e">
        <f t="shared" si="40"/>
        <v>#N/A</v>
      </c>
      <c r="AZ134" s="35" t="e">
        <f t="shared" si="41"/>
        <v>#N/A</v>
      </c>
      <c r="BA134" s="31"/>
      <c r="BB134" s="31"/>
      <c r="BC134" s="35"/>
      <c r="BD134" s="35"/>
      <c r="BE134" s="35"/>
      <c r="BF134" s="35"/>
      <c r="BG134" s="35"/>
      <c r="BH134" s="35"/>
      <c r="BI134" s="35"/>
      <c r="BJ134" s="35"/>
      <c r="BK134" s="35"/>
    </row>
    <row r="135" spans="2:63" hidden="1" x14ac:dyDescent="0.25">
      <c r="B135" s="24"/>
      <c r="C135" s="11" t="s">
        <v>40</v>
      </c>
      <c r="D135" s="11" t="s">
        <v>41</v>
      </c>
      <c r="E135" s="56" t="s">
        <v>53</v>
      </c>
      <c r="F135" s="1"/>
      <c r="G135" s="1" t="s">
        <v>69</v>
      </c>
      <c r="H135" s="9">
        <v>220</v>
      </c>
      <c r="I135" s="10" t="s">
        <v>76</v>
      </c>
      <c r="J135" s="10" t="s">
        <v>78</v>
      </c>
      <c r="K135" s="25">
        <f t="shared" si="49"/>
        <v>43101</v>
      </c>
      <c r="L135" s="25">
        <f t="shared" si="49"/>
        <v>50040</v>
      </c>
      <c r="M135" s="9" t="s">
        <v>69</v>
      </c>
      <c r="N135" s="35">
        <f t="shared" si="30"/>
        <v>0</v>
      </c>
      <c r="O135" s="35">
        <f t="shared" si="31"/>
        <v>50.105999727288264</v>
      </c>
      <c r="P135" s="35">
        <f t="shared" si="32"/>
        <v>0</v>
      </c>
      <c r="Q135" s="35">
        <f t="shared" si="33"/>
        <v>1444.749</v>
      </c>
      <c r="R135" s="47">
        <f t="shared" si="34"/>
        <v>72390.592999999993</v>
      </c>
      <c r="S135" s="47">
        <f t="shared" si="35"/>
        <v>50.105999727288264</v>
      </c>
      <c r="T135" s="9"/>
      <c r="W135" s="34">
        <f t="shared" si="47"/>
        <v>0</v>
      </c>
      <c r="X135" s="34">
        <f t="shared" si="47"/>
        <v>50.105999727288264</v>
      </c>
      <c r="Y135" s="34">
        <v>0</v>
      </c>
      <c r="Z135" s="55">
        <f>('[11]FACTURACION MAR18'!K427)/1000</f>
        <v>1444.749</v>
      </c>
      <c r="AA135" s="55">
        <v>0</v>
      </c>
      <c r="AB135" s="55">
        <f>('[11]FACTURACION MAR18'!O427)/1000</f>
        <v>72390.592999999993</v>
      </c>
      <c r="AC135" s="55">
        <f>('[11]FACTURACION MAR18'!Q427)/1000</f>
        <v>2.5619999999999998</v>
      </c>
      <c r="AD135" s="34">
        <f t="shared" si="36"/>
        <v>72390.592999999993</v>
      </c>
      <c r="AE135" s="34">
        <f t="shared" si="37"/>
        <v>50.105999727288264</v>
      </c>
      <c r="AF135" s="31"/>
      <c r="AG135" s="31"/>
      <c r="AH135" s="35" t="e">
        <f>+INDEX([2]Precios!$B$9:$H$35,MATCH($J135,[2]Precios!$B$9:$B$35,0),7)</f>
        <v>#N/A</v>
      </c>
      <c r="AI135" s="35" t="e">
        <f>+INDEX([2]Precios!$B$9:$H$35,MATCH($J135,[2]Precios!$B$9:$B$35,0),6)</f>
        <v>#N/A</v>
      </c>
      <c r="AJ135" s="36">
        <f t="shared" si="38"/>
        <v>1444.749</v>
      </c>
      <c r="AK135" s="36">
        <f t="shared" si="38"/>
        <v>72390.592999999993</v>
      </c>
      <c r="AL135" s="36" t="e">
        <f t="shared" si="43"/>
        <v>#N/A</v>
      </c>
      <c r="AM135" s="36" t="e">
        <f t="shared" si="43"/>
        <v>#N/A</v>
      </c>
      <c r="AN135" s="36"/>
      <c r="AO135" s="37" t="e">
        <f t="shared" si="29"/>
        <v>#N/A</v>
      </c>
      <c r="AP135" s="34" t="e">
        <f t="shared" si="39"/>
        <v>#N/A</v>
      </c>
      <c r="AQ135" s="31"/>
      <c r="AR135" s="31"/>
      <c r="AS135" s="35" t="e">
        <f t="shared" si="45"/>
        <v>#N/A</v>
      </c>
      <c r="AT135" s="35" t="e">
        <f t="shared" si="45"/>
        <v>#N/A</v>
      </c>
      <c r="AU135" s="35">
        <f t="shared" si="45"/>
        <v>0</v>
      </c>
      <c r="AV135" s="35">
        <f t="shared" si="45"/>
        <v>0</v>
      </c>
      <c r="AW135" s="35" t="e">
        <f t="shared" si="46"/>
        <v>#N/A</v>
      </c>
      <c r="AX135" s="35" t="e">
        <f t="shared" si="46"/>
        <v>#N/A</v>
      </c>
      <c r="AY135" s="35" t="e">
        <f t="shared" si="40"/>
        <v>#N/A</v>
      </c>
      <c r="AZ135" s="35" t="e">
        <f t="shared" si="41"/>
        <v>#N/A</v>
      </c>
      <c r="BA135" s="31"/>
      <c r="BB135" s="31"/>
      <c r="BC135" s="35"/>
      <c r="BD135" s="35"/>
      <c r="BE135" s="35"/>
      <c r="BF135" s="35"/>
      <c r="BG135" s="35"/>
      <c r="BH135" s="35"/>
      <c r="BI135" s="35"/>
      <c r="BJ135" s="35"/>
      <c r="BK135" s="35"/>
    </row>
    <row r="136" spans="2:63" hidden="1" x14ac:dyDescent="0.25">
      <c r="B136" s="24"/>
      <c r="C136" s="11" t="s">
        <v>40</v>
      </c>
      <c r="D136" s="11" t="s">
        <v>41</v>
      </c>
      <c r="E136" s="56" t="s">
        <v>53</v>
      </c>
      <c r="F136" s="1"/>
      <c r="G136" s="1" t="s">
        <v>64</v>
      </c>
      <c r="H136" s="9">
        <v>220</v>
      </c>
      <c r="I136" s="10" t="s">
        <v>76</v>
      </c>
      <c r="J136" s="10" t="s">
        <v>78</v>
      </c>
      <c r="K136" s="25">
        <f t="shared" si="49"/>
        <v>43101</v>
      </c>
      <c r="L136" s="25">
        <f t="shared" si="49"/>
        <v>50040</v>
      </c>
      <c r="M136" s="9" t="s">
        <v>64</v>
      </c>
      <c r="N136" s="35">
        <f t="shared" si="30"/>
        <v>0</v>
      </c>
      <c r="O136" s="35">
        <f t="shared" si="31"/>
        <v>48.81700079477676</v>
      </c>
      <c r="P136" s="35">
        <f t="shared" si="32"/>
        <v>0</v>
      </c>
      <c r="Q136" s="35">
        <f t="shared" si="33"/>
        <v>269.25799999999998</v>
      </c>
      <c r="R136" s="47">
        <f t="shared" si="34"/>
        <v>13144.368</v>
      </c>
      <c r="S136" s="47">
        <f t="shared" si="35"/>
        <v>48.81700079477676</v>
      </c>
      <c r="T136" s="9"/>
      <c r="W136" s="34">
        <f t="shared" si="47"/>
        <v>0</v>
      </c>
      <c r="X136" s="34">
        <f t="shared" si="47"/>
        <v>48.81700079477676</v>
      </c>
      <c r="Y136" s="34">
        <v>0</v>
      </c>
      <c r="Z136" s="55">
        <f>('[11]FACTURACION MAR18'!K428)/1000</f>
        <v>269.25799999999998</v>
      </c>
      <c r="AA136" s="55">
        <v>0</v>
      </c>
      <c r="AB136" s="55">
        <f>('[11]FACTURACION MAR18'!O428)/1000</f>
        <v>13144.368</v>
      </c>
      <c r="AC136" s="55">
        <f>('[11]FACTURACION MAR18'!Q428)/1000</f>
        <v>27.596</v>
      </c>
      <c r="AD136" s="34">
        <f t="shared" si="36"/>
        <v>13144.368</v>
      </c>
      <c r="AE136" s="34">
        <f t="shared" si="37"/>
        <v>48.81700079477676</v>
      </c>
      <c r="AF136" s="31"/>
      <c r="AG136" s="31"/>
      <c r="AH136" s="35" t="e">
        <f>+INDEX([2]Precios!$B$9:$H$35,MATCH($J136,[2]Precios!$B$9:$B$35,0),7)</f>
        <v>#N/A</v>
      </c>
      <c r="AI136" s="35" t="e">
        <f>+INDEX([2]Precios!$B$9:$H$35,MATCH($J136,[2]Precios!$B$9:$B$35,0),6)</f>
        <v>#N/A</v>
      </c>
      <c r="AJ136" s="36">
        <f t="shared" si="38"/>
        <v>269.25799999999998</v>
      </c>
      <c r="AK136" s="36">
        <f t="shared" si="38"/>
        <v>13144.368</v>
      </c>
      <c r="AL136" s="36" t="e">
        <f t="shared" si="43"/>
        <v>#N/A</v>
      </c>
      <c r="AM136" s="36" t="e">
        <f t="shared" si="43"/>
        <v>#N/A</v>
      </c>
      <c r="AN136" s="36"/>
      <c r="AO136" s="37" t="e">
        <f t="shared" si="29"/>
        <v>#N/A</v>
      </c>
      <c r="AP136" s="34" t="e">
        <f t="shared" si="39"/>
        <v>#N/A</v>
      </c>
      <c r="AQ136" s="31"/>
      <c r="AR136" s="31"/>
      <c r="AS136" s="35" t="e">
        <f t="shared" si="45"/>
        <v>#N/A</v>
      </c>
      <c r="AT136" s="35" t="e">
        <f t="shared" si="45"/>
        <v>#N/A</v>
      </c>
      <c r="AU136" s="35">
        <f t="shared" si="45"/>
        <v>0</v>
      </c>
      <c r="AV136" s="35">
        <f t="shared" si="45"/>
        <v>0</v>
      </c>
      <c r="AW136" s="35" t="e">
        <f t="shared" si="46"/>
        <v>#N/A</v>
      </c>
      <c r="AX136" s="35" t="e">
        <f t="shared" si="46"/>
        <v>#N/A</v>
      </c>
      <c r="AY136" s="35" t="e">
        <f t="shared" si="40"/>
        <v>#N/A</v>
      </c>
      <c r="AZ136" s="35" t="e">
        <f t="shared" si="41"/>
        <v>#N/A</v>
      </c>
      <c r="BA136" s="31"/>
      <c r="BB136" s="31"/>
      <c r="BC136" s="35"/>
      <c r="BD136" s="35"/>
      <c r="BE136" s="35"/>
      <c r="BF136" s="35"/>
      <c r="BG136" s="35"/>
      <c r="BH136" s="35"/>
      <c r="BI136" s="35"/>
      <c r="BJ136" s="35"/>
      <c r="BK136" s="35"/>
    </row>
    <row r="137" spans="2:63" hidden="1" x14ac:dyDescent="0.25">
      <c r="B137" s="24"/>
      <c r="C137" s="11" t="s">
        <v>40</v>
      </c>
      <c r="D137" s="11" t="s">
        <v>41</v>
      </c>
      <c r="E137" s="56" t="s">
        <v>53</v>
      </c>
      <c r="F137" s="1"/>
      <c r="G137" s="1" t="s">
        <v>60</v>
      </c>
      <c r="H137" s="9">
        <v>220</v>
      </c>
      <c r="I137" s="10" t="s">
        <v>76</v>
      </c>
      <c r="J137" s="10" t="s">
        <v>78</v>
      </c>
      <c r="K137" s="25">
        <f t="shared" si="49"/>
        <v>43101</v>
      </c>
      <c r="L137" s="25">
        <f t="shared" si="49"/>
        <v>50040</v>
      </c>
      <c r="M137" s="9" t="s">
        <v>60</v>
      </c>
      <c r="N137" s="35">
        <f t="shared" si="30"/>
        <v>0</v>
      </c>
      <c r="O137" s="35">
        <f t="shared" si="31"/>
        <v>47.430000242907113</v>
      </c>
      <c r="P137" s="35">
        <f t="shared" si="32"/>
        <v>0</v>
      </c>
      <c r="Q137" s="35">
        <f t="shared" si="33"/>
        <v>1317.376</v>
      </c>
      <c r="R137" s="47">
        <f t="shared" si="34"/>
        <v>62483.144</v>
      </c>
      <c r="S137" s="47">
        <f t="shared" si="35"/>
        <v>47.430000242907113</v>
      </c>
      <c r="T137" s="9"/>
      <c r="W137" s="34">
        <f t="shared" si="47"/>
        <v>0</v>
      </c>
      <c r="X137" s="34">
        <f t="shared" si="47"/>
        <v>47.430000242907113</v>
      </c>
      <c r="Y137" s="34">
        <v>0</v>
      </c>
      <c r="Z137" s="55">
        <f>('[11]FACTURACION MAR18'!K429)/1000</f>
        <v>1317.376</v>
      </c>
      <c r="AA137" s="55">
        <v>0</v>
      </c>
      <c r="AB137" s="55">
        <f>('[11]FACTURACION MAR18'!O429)/1000</f>
        <v>62483.144</v>
      </c>
      <c r="AC137" s="55">
        <f>('[11]FACTURACION MAR18'!Q429)/1000</f>
        <v>0</v>
      </c>
      <c r="AD137" s="34">
        <f t="shared" si="36"/>
        <v>62483.144</v>
      </c>
      <c r="AE137" s="34">
        <f t="shared" si="37"/>
        <v>47.430000242907113</v>
      </c>
      <c r="AF137" s="31"/>
      <c r="AG137" s="31"/>
      <c r="AH137" s="35" t="e">
        <f>+INDEX([2]Precios!$B$9:$H$35,MATCH($J137,[2]Precios!$B$9:$B$35,0),7)</f>
        <v>#N/A</v>
      </c>
      <c r="AI137" s="35" t="e">
        <f>+INDEX([2]Precios!$B$9:$H$35,MATCH($J137,[2]Precios!$B$9:$B$35,0),6)</f>
        <v>#N/A</v>
      </c>
      <c r="AJ137" s="36">
        <f t="shared" si="38"/>
        <v>1317.376</v>
      </c>
      <c r="AK137" s="36">
        <f t="shared" si="38"/>
        <v>62483.144</v>
      </c>
      <c r="AL137" s="36" t="e">
        <f t="shared" si="43"/>
        <v>#N/A</v>
      </c>
      <c r="AM137" s="36" t="e">
        <f t="shared" si="43"/>
        <v>#N/A</v>
      </c>
      <c r="AN137" s="36"/>
      <c r="AO137" s="37" t="e">
        <f t="shared" ref="AO137:AO159" si="50">+AH137*AJ137+AI137*AK137</f>
        <v>#N/A</v>
      </c>
      <c r="AP137" s="34" t="e">
        <f t="shared" si="39"/>
        <v>#N/A</v>
      </c>
      <c r="AQ137" s="31"/>
      <c r="AR137" s="31"/>
      <c r="AS137" s="35" t="e">
        <f t="shared" si="45"/>
        <v>#N/A</v>
      </c>
      <c r="AT137" s="35" t="e">
        <f t="shared" si="45"/>
        <v>#N/A</v>
      </c>
      <c r="AU137" s="35">
        <f t="shared" si="45"/>
        <v>0</v>
      </c>
      <c r="AV137" s="35">
        <f t="shared" si="45"/>
        <v>0</v>
      </c>
      <c r="AW137" s="35" t="e">
        <f t="shared" si="46"/>
        <v>#N/A</v>
      </c>
      <c r="AX137" s="35" t="e">
        <f t="shared" si="46"/>
        <v>#N/A</v>
      </c>
      <c r="AY137" s="35" t="e">
        <f t="shared" si="40"/>
        <v>#N/A</v>
      </c>
      <c r="AZ137" s="35" t="e">
        <f t="shared" si="41"/>
        <v>#N/A</v>
      </c>
      <c r="BA137" s="31"/>
      <c r="BB137" s="31"/>
      <c r="BC137" s="35"/>
      <c r="BD137" s="35"/>
      <c r="BE137" s="35"/>
      <c r="BF137" s="35"/>
      <c r="BG137" s="35"/>
      <c r="BH137" s="35"/>
      <c r="BI137" s="35"/>
      <c r="BJ137" s="35"/>
      <c r="BK137" s="35"/>
    </row>
    <row r="138" spans="2:63" hidden="1" x14ac:dyDescent="0.25">
      <c r="B138" s="24"/>
      <c r="C138" s="11" t="s">
        <v>40</v>
      </c>
      <c r="D138" s="11" t="s">
        <v>41</v>
      </c>
      <c r="E138" s="56" t="s">
        <v>53</v>
      </c>
      <c r="F138" s="1"/>
      <c r="G138" s="1" t="s">
        <v>61</v>
      </c>
      <c r="H138" s="9">
        <v>220</v>
      </c>
      <c r="I138" s="10" t="s">
        <v>76</v>
      </c>
      <c r="J138" s="10" t="s">
        <v>78</v>
      </c>
      <c r="K138" s="25">
        <f t="shared" si="49"/>
        <v>43101</v>
      </c>
      <c r="L138" s="25">
        <f t="shared" si="49"/>
        <v>50040</v>
      </c>
      <c r="M138" s="9" t="s">
        <v>61</v>
      </c>
      <c r="N138" s="35">
        <f t="shared" ref="N138:N158" si="51">+W138</f>
        <v>0</v>
      </c>
      <c r="O138" s="35">
        <f t="shared" ref="O138:O158" si="52">+X138</f>
        <v>48.105999681420585</v>
      </c>
      <c r="P138" s="35">
        <f t="shared" ref="P138:P158" si="53">+Y138</f>
        <v>0</v>
      </c>
      <c r="Q138" s="35">
        <f t="shared" ref="Q138:Q158" si="54">+Z138</f>
        <v>721.95500000000004</v>
      </c>
      <c r="R138" s="47">
        <f t="shared" ref="R138:R158" si="55">+AD138</f>
        <v>34730.366999999998</v>
      </c>
      <c r="S138" s="47">
        <f t="shared" ref="S138:S158" si="56">+AE138</f>
        <v>48.105999681420585</v>
      </c>
      <c r="T138" s="9"/>
      <c r="W138" s="34">
        <f t="shared" si="47"/>
        <v>0</v>
      </c>
      <c r="X138" s="34">
        <f t="shared" si="47"/>
        <v>48.105999681420585</v>
      </c>
      <c r="Y138" s="34">
        <v>0</v>
      </c>
      <c r="Z138" s="55">
        <f>('[11]FACTURACION MAR18'!K430)/1000</f>
        <v>721.95500000000004</v>
      </c>
      <c r="AA138" s="55">
        <v>0</v>
      </c>
      <c r="AB138" s="55">
        <f>('[11]FACTURACION MAR18'!O430)/1000</f>
        <v>34730.366999999998</v>
      </c>
      <c r="AC138" s="55">
        <f>('[11]FACTURACION MAR18'!Q430)/1000</f>
        <v>0</v>
      </c>
      <c r="AD138" s="34">
        <f t="shared" ref="AD138:AD159" si="57">+W138*Y138+X138*Z138</f>
        <v>34730.366999999998</v>
      </c>
      <c r="AE138" s="34">
        <f t="shared" ref="AE138:AE159" si="58">+IF(Z138=0,0,AD138/Z138)</f>
        <v>48.105999681420585</v>
      </c>
      <c r="AF138" s="31"/>
      <c r="AG138" s="31"/>
      <c r="AH138" s="35" t="e">
        <f>+INDEX([2]Precios!$B$9:$H$35,MATCH($J138,[2]Precios!$B$9:$B$35,0),7)</f>
        <v>#N/A</v>
      </c>
      <c r="AI138" s="35" t="e">
        <f>+INDEX([2]Precios!$B$9:$H$35,MATCH($J138,[2]Precios!$B$9:$B$35,0),6)</f>
        <v>#N/A</v>
      </c>
      <c r="AJ138" s="36">
        <f t="shared" ref="AJ138:AK158" si="59">+Q138</f>
        <v>721.95500000000004</v>
      </c>
      <c r="AK138" s="36">
        <f t="shared" si="59"/>
        <v>34730.366999999998</v>
      </c>
      <c r="AL138" s="36" t="e">
        <f t="shared" si="43"/>
        <v>#N/A</v>
      </c>
      <c r="AM138" s="36" t="e">
        <f t="shared" si="43"/>
        <v>#N/A</v>
      </c>
      <c r="AN138" s="36"/>
      <c r="AO138" s="37" t="e">
        <f t="shared" si="50"/>
        <v>#N/A</v>
      </c>
      <c r="AP138" s="34" t="e">
        <f t="shared" ref="AP138:AP158" si="60">+IF(AK138=0,0,AO138/AK138)</f>
        <v>#N/A</v>
      </c>
      <c r="AQ138" s="31"/>
      <c r="AR138" s="31"/>
      <c r="AS138" s="35" t="e">
        <f t="shared" si="45"/>
        <v>#N/A</v>
      </c>
      <c r="AT138" s="35" t="e">
        <f t="shared" si="45"/>
        <v>#N/A</v>
      </c>
      <c r="AU138" s="35">
        <f t="shared" si="45"/>
        <v>0</v>
      </c>
      <c r="AV138" s="35">
        <f t="shared" si="45"/>
        <v>0</v>
      </c>
      <c r="AW138" s="35" t="e">
        <f t="shared" si="46"/>
        <v>#N/A</v>
      </c>
      <c r="AX138" s="35" t="e">
        <f t="shared" si="46"/>
        <v>#N/A</v>
      </c>
      <c r="AY138" s="35" t="e">
        <f t="shared" ref="AY138:AY159" si="61">-S138+AO138</f>
        <v>#N/A</v>
      </c>
      <c r="AZ138" s="35" t="e">
        <f t="shared" ref="AZ138:AZ159" si="62">+T138-AP138</f>
        <v>#N/A</v>
      </c>
      <c r="BA138" s="31"/>
      <c r="BB138" s="31"/>
      <c r="BC138" s="35"/>
      <c r="BD138" s="35"/>
      <c r="BE138" s="35"/>
      <c r="BF138" s="35"/>
      <c r="BG138" s="35"/>
      <c r="BH138" s="35"/>
      <c r="BI138" s="35"/>
      <c r="BJ138" s="35"/>
      <c r="BK138" s="35"/>
    </row>
    <row r="139" spans="2:63" hidden="1" x14ac:dyDescent="0.25">
      <c r="B139" s="24"/>
      <c r="C139" s="11" t="s">
        <v>40</v>
      </c>
      <c r="D139" s="11" t="s">
        <v>41</v>
      </c>
      <c r="E139" s="56" t="s">
        <v>53</v>
      </c>
      <c r="F139" s="1"/>
      <c r="G139" s="1" t="s">
        <v>62</v>
      </c>
      <c r="H139" s="9">
        <v>220</v>
      </c>
      <c r="I139" s="10" t="s">
        <v>76</v>
      </c>
      <c r="J139" s="10" t="s">
        <v>78</v>
      </c>
      <c r="K139" s="25">
        <f t="shared" si="49"/>
        <v>43101</v>
      </c>
      <c r="L139" s="25">
        <f t="shared" si="49"/>
        <v>50040</v>
      </c>
      <c r="M139" s="9" t="s">
        <v>62</v>
      </c>
      <c r="N139" s="35">
        <f t="shared" si="51"/>
        <v>0</v>
      </c>
      <c r="O139" s="35">
        <f t="shared" si="52"/>
        <v>47.298000178486198</v>
      </c>
      <c r="P139" s="35">
        <f t="shared" si="53"/>
        <v>0</v>
      </c>
      <c r="Q139" s="35">
        <f t="shared" si="54"/>
        <v>515.44600000000003</v>
      </c>
      <c r="R139" s="47">
        <f t="shared" si="55"/>
        <v>24379.564999999999</v>
      </c>
      <c r="S139" s="47">
        <f t="shared" si="56"/>
        <v>47.298000178486198</v>
      </c>
      <c r="T139" s="9"/>
      <c r="W139" s="34">
        <f t="shared" si="47"/>
        <v>0</v>
      </c>
      <c r="X139" s="34">
        <f t="shared" si="47"/>
        <v>47.298000178486198</v>
      </c>
      <c r="Y139" s="34">
        <v>0</v>
      </c>
      <c r="Z139" s="55">
        <f>('[11]FACTURACION MAR18'!K431)/1000</f>
        <v>515.44600000000003</v>
      </c>
      <c r="AA139" s="55">
        <v>0</v>
      </c>
      <c r="AB139" s="55">
        <f>('[11]FACTURACION MAR18'!O431)/1000</f>
        <v>24379.564999999999</v>
      </c>
      <c r="AC139" s="55">
        <f>('[11]FACTURACION MAR18'!Q431)/1000</f>
        <v>0</v>
      </c>
      <c r="AD139" s="34">
        <f t="shared" si="57"/>
        <v>24379.564999999999</v>
      </c>
      <c r="AE139" s="34">
        <f t="shared" si="58"/>
        <v>47.298000178486198</v>
      </c>
      <c r="AF139" s="31"/>
      <c r="AG139" s="31"/>
      <c r="AH139" s="35" t="e">
        <f>+INDEX([2]Precios!$B$9:$H$35,MATCH($J139,[2]Precios!$B$9:$B$35,0),7)</f>
        <v>#N/A</v>
      </c>
      <c r="AI139" s="35" t="e">
        <f>+INDEX([2]Precios!$B$9:$H$35,MATCH($J139,[2]Precios!$B$9:$B$35,0),6)</f>
        <v>#N/A</v>
      </c>
      <c r="AJ139" s="36">
        <f t="shared" si="59"/>
        <v>515.44600000000003</v>
      </c>
      <c r="AK139" s="36">
        <f t="shared" si="59"/>
        <v>24379.564999999999</v>
      </c>
      <c r="AL139" s="36" t="e">
        <f t="shared" si="43"/>
        <v>#N/A</v>
      </c>
      <c r="AM139" s="36" t="e">
        <f t="shared" si="43"/>
        <v>#N/A</v>
      </c>
      <c r="AN139" s="36"/>
      <c r="AO139" s="37" t="e">
        <f t="shared" si="50"/>
        <v>#N/A</v>
      </c>
      <c r="AP139" s="34" t="e">
        <f t="shared" si="60"/>
        <v>#N/A</v>
      </c>
      <c r="AQ139" s="31"/>
      <c r="AR139" s="31"/>
      <c r="AS139" s="35" t="e">
        <f t="shared" si="45"/>
        <v>#N/A</v>
      </c>
      <c r="AT139" s="35" t="e">
        <f t="shared" si="45"/>
        <v>#N/A</v>
      </c>
      <c r="AU139" s="35">
        <f t="shared" si="45"/>
        <v>0</v>
      </c>
      <c r="AV139" s="35">
        <f t="shared" si="45"/>
        <v>0</v>
      </c>
      <c r="AW139" s="35" t="e">
        <f t="shared" si="46"/>
        <v>#N/A</v>
      </c>
      <c r="AX139" s="35" t="e">
        <f t="shared" si="46"/>
        <v>#N/A</v>
      </c>
      <c r="AY139" s="35" t="e">
        <f t="shared" si="61"/>
        <v>#N/A</v>
      </c>
      <c r="AZ139" s="35" t="e">
        <f t="shared" si="62"/>
        <v>#N/A</v>
      </c>
      <c r="BA139" s="31"/>
      <c r="BB139" s="31"/>
      <c r="BC139" s="35"/>
      <c r="BD139" s="35"/>
      <c r="BE139" s="35"/>
      <c r="BF139" s="35"/>
      <c r="BG139" s="35"/>
      <c r="BH139" s="35"/>
      <c r="BI139" s="35"/>
      <c r="BJ139" s="35"/>
      <c r="BK139" s="35"/>
    </row>
    <row r="140" spans="2:63" hidden="1" x14ac:dyDescent="0.25">
      <c r="B140" s="24"/>
      <c r="C140" s="11" t="s">
        <v>40</v>
      </c>
      <c r="D140" s="11" t="s">
        <v>41</v>
      </c>
      <c r="E140" s="56" t="s">
        <v>53</v>
      </c>
      <c r="F140" s="1"/>
      <c r="G140" s="1" t="s">
        <v>65</v>
      </c>
      <c r="H140" s="9">
        <v>220</v>
      </c>
      <c r="I140" s="10" t="s">
        <v>76</v>
      </c>
      <c r="J140" s="10" t="s">
        <v>78</v>
      </c>
      <c r="K140" s="25">
        <f t="shared" si="49"/>
        <v>43101</v>
      </c>
      <c r="L140" s="25">
        <f t="shared" si="49"/>
        <v>50040</v>
      </c>
      <c r="M140" s="9" t="s">
        <v>65</v>
      </c>
      <c r="N140" s="35">
        <f t="shared" si="51"/>
        <v>0</v>
      </c>
      <c r="O140" s="35">
        <f t="shared" si="52"/>
        <v>48.898000090731315</v>
      </c>
      <c r="P140" s="35">
        <f t="shared" si="53"/>
        <v>0</v>
      </c>
      <c r="Q140" s="35">
        <f t="shared" si="54"/>
        <v>1675.2760000000001</v>
      </c>
      <c r="R140" s="47">
        <f t="shared" si="55"/>
        <v>81917.645999999993</v>
      </c>
      <c r="S140" s="47">
        <f t="shared" si="56"/>
        <v>48.898000090731315</v>
      </c>
      <c r="T140" s="9"/>
      <c r="W140" s="34">
        <f t="shared" si="47"/>
        <v>0</v>
      </c>
      <c r="X140" s="34">
        <f t="shared" si="47"/>
        <v>48.898000090731315</v>
      </c>
      <c r="Y140" s="34">
        <v>0</v>
      </c>
      <c r="Z140" s="55">
        <f>('[11]FACTURACION MAR18'!K432)/1000</f>
        <v>1675.2760000000001</v>
      </c>
      <c r="AA140" s="55">
        <v>0</v>
      </c>
      <c r="AB140" s="55">
        <f>('[11]FACTURACION MAR18'!O432)/1000</f>
        <v>81917.645999999993</v>
      </c>
      <c r="AC140" s="55">
        <f>('[11]FACTURACION MAR18'!Q432)/1000</f>
        <v>18.359000000000002</v>
      </c>
      <c r="AD140" s="34">
        <f t="shared" si="57"/>
        <v>81917.645999999993</v>
      </c>
      <c r="AE140" s="34">
        <f t="shared" si="58"/>
        <v>48.898000090731315</v>
      </c>
      <c r="AF140" s="31"/>
      <c r="AG140" s="31"/>
      <c r="AH140" s="35" t="e">
        <f>+INDEX([2]Precios!$B$9:$H$35,MATCH($J140,[2]Precios!$B$9:$B$35,0),7)</f>
        <v>#N/A</v>
      </c>
      <c r="AI140" s="35" t="e">
        <f>+INDEX([2]Precios!$B$9:$H$35,MATCH($J140,[2]Precios!$B$9:$B$35,0),6)</f>
        <v>#N/A</v>
      </c>
      <c r="AJ140" s="36">
        <f t="shared" si="59"/>
        <v>1675.2760000000001</v>
      </c>
      <c r="AK140" s="36">
        <f t="shared" si="59"/>
        <v>81917.645999999993</v>
      </c>
      <c r="AL140" s="36" t="e">
        <f t="shared" si="43"/>
        <v>#N/A</v>
      </c>
      <c r="AM140" s="36" t="e">
        <f t="shared" si="43"/>
        <v>#N/A</v>
      </c>
      <c r="AN140" s="36"/>
      <c r="AO140" s="37" t="e">
        <f t="shared" si="50"/>
        <v>#N/A</v>
      </c>
      <c r="AP140" s="34" t="e">
        <f t="shared" si="60"/>
        <v>#N/A</v>
      </c>
      <c r="AQ140" s="31"/>
      <c r="AR140" s="31"/>
      <c r="AS140" s="35" t="e">
        <f t="shared" si="45"/>
        <v>#N/A</v>
      </c>
      <c r="AT140" s="35" t="e">
        <f t="shared" si="45"/>
        <v>#N/A</v>
      </c>
      <c r="AU140" s="35">
        <f t="shared" si="45"/>
        <v>0</v>
      </c>
      <c r="AV140" s="35">
        <f t="shared" si="45"/>
        <v>0</v>
      </c>
      <c r="AW140" s="35" t="e">
        <f t="shared" si="46"/>
        <v>#N/A</v>
      </c>
      <c r="AX140" s="35" t="e">
        <f t="shared" si="46"/>
        <v>#N/A</v>
      </c>
      <c r="AY140" s="35" t="e">
        <f t="shared" si="61"/>
        <v>#N/A</v>
      </c>
      <c r="AZ140" s="35" t="e">
        <f t="shared" si="62"/>
        <v>#N/A</v>
      </c>
      <c r="BA140" s="31"/>
      <c r="BB140" s="31"/>
      <c r="BC140" s="35"/>
      <c r="BD140" s="35"/>
      <c r="BE140" s="35"/>
      <c r="BF140" s="35"/>
      <c r="BG140" s="35"/>
      <c r="BH140" s="35"/>
      <c r="BI140" s="35"/>
      <c r="BJ140" s="35"/>
      <c r="BK140" s="35"/>
    </row>
    <row r="141" spans="2:63" hidden="1" x14ac:dyDescent="0.25">
      <c r="B141" s="24"/>
      <c r="C141" s="11" t="s">
        <v>40</v>
      </c>
      <c r="D141" s="11" t="s">
        <v>41</v>
      </c>
      <c r="E141" s="56" t="s">
        <v>53</v>
      </c>
      <c r="F141" s="1"/>
      <c r="G141" s="1" t="s">
        <v>75</v>
      </c>
      <c r="H141" s="9">
        <v>220</v>
      </c>
      <c r="I141" s="10" t="s">
        <v>76</v>
      </c>
      <c r="J141" s="10" t="s">
        <v>78</v>
      </c>
      <c r="K141" s="25">
        <f t="shared" si="49"/>
        <v>43101</v>
      </c>
      <c r="L141" s="25">
        <f t="shared" si="49"/>
        <v>50040</v>
      </c>
      <c r="M141" s="9" t="s">
        <v>75</v>
      </c>
      <c r="N141" s="35">
        <f t="shared" si="51"/>
        <v>0</v>
      </c>
      <c r="O141" s="35">
        <f t="shared" si="52"/>
        <v>47.144000516906203</v>
      </c>
      <c r="P141" s="35">
        <f t="shared" si="53"/>
        <v>0</v>
      </c>
      <c r="Q141" s="35">
        <f t="shared" si="54"/>
        <v>355.964</v>
      </c>
      <c r="R141" s="47">
        <f t="shared" si="55"/>
        <v>16781.566999999999</v>
      </c>
      <c r="S141" s="47">
        <f t="shared" si="56"/>
        <v>47.144000516906203</v>
      </c>
      <c r="T141" s="9"/>
      <c r="W141" s="34">
        <f t="shared" si="47"/>
        <v>0</v>
      </c>
      <c r="X141" s="34">
        <f t="shared" si="47"/>
        <v>47.144000516906203</v>
      </c>
      <c r="Y141" s="34">
        <v>0</v>
      </c>
      <c r="Z141" s="55">
        <f>('[11]FACTURACION MAR18'!K433)/1000</f>
        <v>355.964</v>
      </c>
      <c r="AA141" s="55">
        <v>0</v>
      </c>
      <c r="AB141" s="55">
        <f>('[11]FACTURACION MAR18'!O433)/1000</f>
        <v>16781.566999999999</v>
      </c>
      <c r="AC141" s="55">
        <f>('[11]FACTURACION MAR18'!Q433)/1000</f>
        <v>0</v>
      </c>
      <c r="AD141" s="34">
        <f t="shared" si="57"/>
        <v>16781.566999999999</v>
      </c>
      <c r="AE141" s="34">
        <f t="shared" si="58"/>
        <v>47.144000516906203</v>
      </c>
      <c r="AF141" s="31"/>
      <c r="AG141" s="31"/>
      <c r="AH141" s="35" t="e">
        <f>+INDEX([2]Precios!$B$9:$H$35,MATCH($J141,[2]Precios!$B$9:$B$35,0),7)</f>
        <v>#N/A</v>
      </c>
      <c r="AI141" s="35" t="e">
        <f>+INDEX([2]Precios!$B$9:$H$35,MATCH($J141,[2]Precios!$B$9:$B$35,0),6)</f>
        <v>#N/A</v>
      </c>
      <c r="AJ141" s="36">
        <f t="shared" si="59"/>
        <v>355.964</v>
      </c>
      <c r="AK141" s="36">
        <f t="shared" si="59"/>
        <v>16781.566999999999</v>
      </c>
      <c r="AL141" s="36" t="e">
        <f t="shared" si="43"/>
        <v>#N/A</v>
      </c>
      <c r="AM141" s="36" t="e">
        <f t="shared" si="43"/>
        <v>#N/A</v>
      </c>
      <c r="AN141" s="36"/>
      <c r="AO141" s="37" t="e">
        <f t="shared" si="50"/>
        <v>#N/A</v>
      </c>
      <c r="AP141" s="34" t="e">
        <f t="shared" si="60"/>
        <v>#N/A</v>
      </c>
      <c r="AQ141" s="31"/>
      <c r="AR141" s="31"/>
      <c r="AS141" s="35" t="e">
        <f t="shared" si="45"/>
        <v>#N/A</v>
      </c>
      <c r="AT141" s="35" t="e">
        <f t="shared" si="45"/>
        <v>#N/A</v>
      </c>
      <c r="AU141" s="35">
        <f t="shared" si="45"/>
        <v>0</v>
      </c>
      <c r="AV141" s="35">
        <f t="shared" si="45"/>
        <v>0</v>
      </c>
      <c r="AW141" s="35" t="e">
        <f t="shared" si="46"/>
        <v>#N/A</v>
      </c>
      <c r="AX141" s="35" t="e">
        <f t="shared" si="46"/>
        <v>#N/A</v>
      </c>
      <c r="AY141" s="35" t="e">
        <f t="shared" si="61"/>
        <v>#N/A</v>
      </c>
      <c r="AZ141" s="35" t="e">
        <f t="shared" si="62"/>
        <v>#N/A</v>
      </c>
      <c r="BA141" s="31"/>
      <c r="BB141" s="31"/>
      <c r="BC141" s="35"/>
      <c r="BD141" s="35"/>
      <c r="BE141" s="35"/>
      <c r="BF141" s="35"/>
      <c r="BG141" s="35"/>
      <c r="BH141" s="35"/>
      <c r="BI141" s="35"/>
      <c r="BJ141" s="35"/>
      <c r="BK141" s="35"/>
    </row>
    <row r="142" spans="2:63" hidden="1" x14ac:dyDescent="0.25">
      <c r="B142" s="24"/>
      <c r="C142" s="11" t="s">
        <v>40</v>
      </c>
      <c r="D142" s="11" t="s">
        <v>41</v>
      </c>
      <c r="E142" s="56" t="s">
        <v>53</v>
      </c>
      <c r="F142" s="1"/>
      <c r="G142" s="1" t="s">
        <v>69</v>
      </c>
      <c r="H142" s="9">
        <v>220</v>
      </c>
      <c r="I142" s="10" t="s">
        <v>76</v>
      </c>
      <c r="J142" s="10" t="s">
        <v>78</v>
      </c>
      <c r="K142" s="25">
        <f t="shared" si="49"/>
        <v>43101</v>
      </c>
      <c r="L142" s="25">
        <f t="shared" si="49"/>
        <v>50040</v>
      </c>
      <c r="M142" s="9" t="s">
        <v>69</v>
      </c>
      <c r="N142" s="35">
        <f t="shared" si="51"/>
        <v>0</v>
      </c>
      <c r="O142" s="35">
        <f t="shared" si="52"/>
        <v>50.106000731346811</v>
      </c>
      <c r="P142" s="35">
        <f t="shared" si="53"/>
        <v>0</v>
      </c>
      <c r="Q142" s="35">
        <f t="shared" si="54"/>
        <v>650.85400000000004</v>
      </c>
      <c r="R142" s="47">
        <f t="shared" si="55"/>
        <v>32611.690999999999</v>
      </c>
      <c r="S142" s="47">
        <f t="shared" si="56"/>
        <v>50.106000731346811</v>
      </c>
      <c r="T142" s="9"/>
      <c r="W142" s="34">
        <f t="shared" si="47"/>
        <v>0</v>
      </c>
      <c r="X142" s="34">
        <f t="shared" si="47"/>
        <v>50.106000731346811</v>
      </c>
      <c r="Y142" s="34">
        <v>0</v>
      </c>
      <c r="Z142" s="55">
        <f>('[11]FACTURACION MAR18'!K487)/1000</f>
        <v>650.85400000000004</v>
      </c>
      <c r="AA142" s="55">
        <v>0</v>
      </c>
      <c r="AB142" s="55">
        <f>('[11]FACTURACION MAR18'!O487)/1000</f>
        <v>32611.690999999999</v>
      </c>
      <c r="AC142" s="55">
        <f>('[11]FACTURACION MAR18'!Q487)/1000</f>
        <v>14.379</v>
      </c>
      <c r="AD142" s="34">
        <f t="shared" si="57"/>
        <v>32611.690999999999</v>
      </c>
      <c r="AE142" s="34">
        <f t="shared" si="58"/>
        <v>50.106000731346811</v>
      </c>
      <c r="AF142" s="31"/>
      <c r="AG142" s="31"/>
      <c r="AH142" s="35" t="e">
        <f>+INDEX([2]Precios!$B$9:$H$35,MATCH($J142,[2]Precios!$B$9:$B$35,0),7)</f>
        <v>#N/A</v>
      </c>
      <c r="AI142" s="35" t="e">
        <f>+INDEX([2]Precios!$B$9:$H$35,MATCH($J142,[2]Precios!$B$9:$B$35,0),6)</f>
        <v>#N/A</v>
      </c>
      <c r="AJ142" s="36">
        <f t="shared" si="59"/>
        <v>650.85400000000004</v>
      </c>
      <c r="AK142" s="36">
        <f t="shared" si="59"/>
        <v>32611.690999999999</v>
      </c>
      <c r="AL142" s="36" t="e">
        <f t="shared" si="43"/>
        <v>#N/A</v>
      </c>
      <c r="AM142" s="36" t="e">
        <f t="shared" si="43"/>
        <v>#N/A</v>
      </c>
      <c r="AN142" s="36"/>
      <c r="AO142" s="37" t="e">
        <f t="shared" si="50"/>
        <v>#N/A</v>
      </c>
      <c r="AP142" s="34" t="e">
        <f t="shared" si="60"/>
        <v>#N/A</v>
      </c>
      <c r="AQ142" s="31"/>
      <c r="AR142" s="31"/>
      <c r="AS142" s="35" t="e">
        <f t="shared" si="45"/>
        <v>#N/A</v>
      </c>
      <c r="AT142" s="35" t="e">
        <f t="shared" si="45"/>
        <v>#N/A</v>
      </c>
      <c r="AU142" s="35">
        <f t="shared" si="45"/>
        <v>0</v>
      </c>
      <c r="AV142" s="35">
        <f t="shared" si="45"/>
        <v>0</v>
      </c>
      <c r="AW142" s="35" t="e">
        <f t="shared" si="46"/>
        <v>#N/A</v>
      </c>
      <c r="AX142" s="35" t="e">
        <f t="shared" si="46"/>
        <v>#N/A</v>
      </c>
      <c r="AY142" s="35" t="e">
        <f t="shared" si="61"/>
        <v>#N/A</v>
      </c>
      <c r="AZ142" s="35" t="e">
        <f t="shared" si="62"/>
        <v>#N/A</v>
      </c>
      <c r="BA142" s="31"/>
      <c r="BB142" s="31"/>
      <c r="BC142" s="35"/>
      <c r="BD142" s="35"/>
      <c r="BE142" s="35"/>
      <c r="BF142" s="35"/>
      <c r="BG142" s="35"/>
      <c r="BH142" s="35"/>
      <c r="BI142" s="35"/>
      <c r="BJ142" s="35"/>
      <c r="BK142" s="35"/>
    </row>
    <row r="143" spans="2:63" hidden="1" x14ac:dyDescent="0.25">
      <c r="B143" s="24"/>
      <c r="C143" s="11" t="s">
        <v>40</v>
      </c>
      <c r="D143" s="11" t="s">
        <v>41</v>
      </c>
      <c r="E143" s="56" t="s">
        <v>53</v>
      </c>
      <c r="F143" s="1"/>
      <c r="G143" s="1" t="s">
        <v>70</v>
      </c>
      <c r="H143" s="9">
        <v>220</v>
      </c>
      <c r="I143" s="10" t="s">
        <v>76</v>
      </c>
      <c r="J143" s="10" t="s">
        <v>78</v>
      </c>
      <c r="K143" s="25">
        <f t="shared" si="49"/>
        <v>43101</v>
      </c>
      <c r="L143" s="25">
        <f t="shared" si="49"/>
        <v>50040</v>
      </c>
      <c r="M143" s="9" t="s">
        <v>70</v>
      </c>
      <c r="N143" s="35">
        <f t="shared" si="51"/>
        <v>0</v>
      </c>
      <c r="O143" s="35">
        <f t="shared" si="52"/>
        <v>51.118997968275075</v>
      </c>
      <c r="P143" s="35">
        <f t="shared" si="53"/>
        <v>0</v>
      </c>
      <c r="Q143" s="35">
        <f t="shared" si="54"/>
        <v>186.541</v>
      </c>
      <c r="R143" s="47">
        <f t="shared" si="55"/>
        <v>9535.7890000000007</v>
      </c>
      <c r="S143" s="47">
        <f t="shared" si="56"/>
        <v>51.118997968275075</v>
      </c>
      <c r="T143" s="9"/>
      <c r="W143" s="34">
        <f t="shared" si="47"/>
        <v>0</v>
      </c>
      <c r="X143" s="34">
        <f t="shared" si="47"/>
        <v>51.118997968275075</v>
      </c>
      <c r="Y143" s="34">
        <v>0</v>
      </c>
      <c r="Z143" s="55">
        <f>('[11]FACTURACION MAR18'!K488)/1000</f>
        <v>186.541</v>
      </c>
      <c r="AA143" s="55">
        <v>0</v>
      </c>
      <c r="AB143" s="55">
        <f>('[11]FACTURACION MAR18'!O488)/1000</f>
        <v>9535.7890000000007</v>
      </c>
      <c r="AC143" s="55">
        <f>('[11]FACTURACION MAR18'!Q488)/1000</f>
        <v>45.671999999999997</v>
      </c>
      <c r="AD143" s="34">
        <f t="shared" si="57"/>
        <v>9535.7890000000007</v>
      </c>
      <c r="AE143" s="34">
        <f t="shared" si="58"/>
        <v>51.118997968275075</v>
      </c>
      <c r="AF143" s="31"/>
      <c r="AG143" s="31"/>
      <c r="AH143" s="35" t="e">
        <f>+INDEX([2]Precios!$B$9:$H$35,MATCH($J143,[2]Precios!$B$9:$B$35,0),7)</f>
        <v>#N/A</v>
      </c>
      <c r="AI143" s="35" t="e">
        <f>+INDEX([2]Precios!$B$9:$H$35,MATCH($J143,[2]Precios!$B$9:$B$35,0),6)</f>
        <v>#N/A</v>
      </c>
      <c r="AJ143" s="36">
        <f t="shared" si="59"/>
        <v>186.541</v>
      </c>
      <c r="AK143" s="36">
        <f t="shared" si="59"/>
        <v>9535.7890000000007</v>
      </c>
      <c r="AL143" s="36" t="e">
        <f t="shared" si="43"/>
        <v>#N/A</v>
      </c>
      <c r="AM143" s="36" t="e">
        <f t="shared" si="43"/>
        <v>#N/A</v>
      </c>
      <c r="AN143" s="36"/>
      <c r="AO143" s="37" t="e">
        <f t="shared" si="50"/>
        <v>#N/A</v>
      </c>
      <c r="AP143" s="34" t="e">
        <f t="shared" si="60"/>
        <v>#N/A</v>
      </c>
      <c r="AQ143" s="31"/>
      <c r="AR143" s="31"/>
      <c r="AS143" s="35" t="e">
        <f t="shared" si="45"/>
        <v>#N/A</v>
      </c>
      <c r="AT143" s="35" t="e">
        <f t="shared" si="45"/>
        <v>#N/A</v>
      </c>
      <c r="AU143" s="35">
        <f t="shared" si="45"/>
        <v>0</v>
      </c>
      <c r="AV143" s="35">
        <f t="shared" si="45"/>
        <v>0</v>
      </c>
      <c r="AW143" s="35" t="e">
        <f t="shared" si="46"/>
        <v>#N/A</v>
      </c>
      <c r="AX143" s="35" t="e">
        <f t="shared" si="46"/>
        <v>#N/A</v>
      </c>
      <c r="AY143" s="35" t="e">
        <f t="shared" si="61"/>
        <v>#N/A</v>
      </c>
      <c r="AZ143" s="35" t="e">
        <f t="shared" si="62"/>
        <v>#N/A</v>
      </c>
      <c r="BA143" s="31"/>
      <c r="BB143" s="31"/>
      <c r="BC143" s="35"/>
      <c r="BD143" s="35"/>
      <c r="BE143" s="35"/>
      <c r="BF143" s="35"/>
      <c r="BG143" s="35"/>
      <c r="BH143" s="35"/>
      <c r="BI143" s="35"/>
      <c r="BJ143" s="35"/>
      <c r="BK143" s="35"/>
    </row>
    <row r="144" spans="2:63" hidden="1" x14ac:dyDescent="0.25">
      <c r="B144" s="24"/>
      <c r="C144" s="11" t="s">
        <v>40</v>
      </c>
      <c r="D144" s="11" t="s">
        <v>41</v>
      </c>
      <c r="E144" s="56" t="s">
        <v>53</v>
      </c>
      <c r="F144" s="1"/>
      <c r="G144" s="1" t="s">
        <v>71</v>
      </c>
      <c r="H144" s="9">
        <v>220</v>
      </c>
      <c r="I144" s="10" t="s">
        <v>76</v>
      </c>
      <c r="J144" s="10" t="s">
        <v>78</v>
      </c>
      <c r="K144" s="25">
        <f t="shared" si="49"/>
        <v>43101</v>
      </c>
      <c r="L144" s="25">
        <f t="shared" si="49"/>
        <v>50040</v>
      </c>
      <c r="M144" s="9" t="s">
        <v>71</v>
      </c>
      <c r="N144" s="35">
        <f t="shared" si="51"/>
        <v>0</v>
      </c>
      <c r="O144" s="35">
        <f t="shared" si="52"/>
        <v>51.148999349170197</v>
      </c>
      <c r="P144" s="35">
        <f t="shared" si="53"/>
        <v>0</v>
      </c>
      <c r="Q144" s="35">
        <f t="shared" si="54"/>
        <v>172.08799999999999</v>
      </c>
      <c r="R144" s="47">
        <f t="shared" si="55"/>
        <v>8802.1290000000008</v>
      </c>
      <c r="S144" s="47">
        <f t="shared" si="56"/>
        <v>51.148999349170197</v>
      </c>
      <c r="T144" s="9"/>
      <c r="W144" s="34">
        <f t="shared" si="47"/>
        <v>0</v>
      </c>
      <c r="X144" s="34">
        <f t="shared" si="47"/>
        <v>51.148999349170197</v>
      </c>
      <c r="Y144" s="34">
        <v>0</v>
      </c>
      <c r="Z144" s="55">
        <f>('[11]FACTURACION MAR18'!K489)/1000</f>
        <v>172.08799999999999</v>
      </c>
      <c r="AA144" s="55">
        <v>0</v>
      </c>
      <c r="AB144" s="55">
        <f>('[11]FACTURACION MAR18'!O489)/1000</f>
        <v>8802.1290000000008</v>
      </c>
      <c r="AC144" s="55">
        <f>('[11]FACTURACION MAR18'!Q489)/1000</f>
        <v>19.664999999999999</v>
      </c>
      <c r="AD144" s="34">
        <f t="shared" si="57"/>
        <v>8802.1290000000008</v>
      </c>
      <c r="AE144" s="34">
        <f t="shared" si="58"/>
        <v>51.148999349170197</v>
      </c>
      <c r="AF144" s="31"/>
      <c r="AG144" s="31"/>
      <c r="AH144" s="35" t="e">
        <f>+INDEX([2]Precios!$B$9:$H$35,MATCH($J144,[2]Precios!$B$9:$B$35,0),7)</f>
        <v>#N/A</v>
      </c>
      <c r="AI144" s="35" t="e">
        <f>+INDEX([2]Precios!$B$9:$H$35,MATCH($J144,[2]Precios!$B$9:$B$35,0),6)</f>
        <v>#N/A</v>
      </c>
      <c r="AJ144" s="36">
        <f t="shared" si="59"/>
        <v>172.08799999999999</v>
      </c>
      <c r="AK144" s="36">
        <f t="shared" si="59"/>
        <v>8802.1290000000008</v>
      </c>
      <c r="AL144" s="36" t="e">
        <f t="shared" si="43"/>
        <v>#N/A</v>
      </c>
      <c r="AM144" s="36" t="e">
        <f t="shared" si="43"/>
        <v>#N/A</v>
      </c>
      <c r="AN144" s="36"/>
      <c r="AO144" s="37" t="e">
        <f t="shared" si="50"/>
        <v>#N/A</v>
      </c>
      <c r="AP144" s="34" t="e">
        <f t="shared" si="60"/>
        <v>#N/A</v>
      </c>
      <c r="AQ144" s="31"/>
      <c r="AR144" s="31"/>
      <c r="AS144" s="35" t="e">
        <f t="shared" si="45"/>
        <v>#N/A</v>
      </c>
      <c r="AT144" s="35" t="e">
        <f t="shared" si="45"/>
        <v>#N/A</v>
      </c>
      <c r="AU144" s="35">
        <f t="shared" si="45"/>
        <v>0</v>
      </c>
      <c r="AV144" s="35">
        <f t="shared" si="45"/>
        <v>0</v>
      </c>
      <c r="AW144" s="35" t="e">
        <f t="shared" si="46"/>
        <v>#N/A</v>
      </c>
      <c r="AX144" s="35" t="e">
        <f t="shared" si="46"/>
        <v>#N/A</v>
      </c>
      <c r="AY144" s="35" t="e">
        <f t="shared" si="61"/>
        <v>#N/A</v>
      </c>
      <c r="AZ144" s="35" t="e">
        <f t="shared" si="62"/>
        <v>#N/A</v>
      </c>
      <c r="BA144" s="31"/>
      <c r="BB144" s="31"/>
      <c r="BC144" s="35"/>
      <c r="BD144" s="35"/>
      <c r="BE144" s="35"/>
      <c r="BF144" s="35"/>
      <c r="BG144" s="35"/>
      <c r="BH144" s="35"/>
      <c r="BI144" s="35"/>
      <c r="BJ144" s="35"/>
      <c r="BK144" s="35"/>
    </row>
    <row r="145" spans="2:63" hidden="1" x14ac:dyDescent="0.25">
      <c r="B145" s="24"/>
      <c r="C145" s="11" t="s">
        <v>40</v>
      </c>
      <c r="D145" s="11" t="s">
        <v>41</v>
      </c>
      <c r="E145" s="56" t="s">
        <v>53</v>
      </c>
      <c r="F145" s="1"/>
      <c r="G145" s="1" t="s">
        <v>65</v>
      </c>
      <c r="H145" s="9">
        <v>220</v>
      </c>
      <c r="I145" s="10" t="s">
        <v>76</v>
      </c>
      <c r="J145" s="10" t="s">
        <v>78</v>
      </c>
      <c r="K145" s="25">
        <f t="shared" si="49"/>
        <v>43101</v>
      </c>
      <c r="L145" s="25">
        <f t="shared" si="49"/>
        <v>50040</v>
      </c>
      <c r="M145" s="9" t="s">
        <v>65</v>
      </c>
      <c r="N145" s="35">
        <f t="shared" si="51"/>
        <v>0</v>
      </c>
      <c r="O145" s="35">
        <f t="shared" si="52"/>
        <v>48.897977055784217</v>
      </c>
      <c r="P145" s="35">
        <f t="shared" si="53"/>
        <v>0</v>
      </c>
      <c r="Q145" s="35">
        <f t="shared" si="54"/>
        <v>11.419</v>
      </c>
      <c r="R145" s="47">
        <f t="shared" si="55"/>
        <v>558.36599999999999</v>
      </c>
      <c r="S145" s="47">
        <f t="shared" si="56"/>
        <v>48.897977055784217</v>
      </c>
      <c r="T145" s="9"/>
      <c r="W145" s="34">
        <f t="shared" si="47"/>
        <v>0</v>
      </c>
      <c r="X145" s="34">
        <f t="shared" si="47"/>
        <v>48.897977055784217</v>
      </c>
      <c r="Y145" s="34">
        <v>0</v>
      </c>
      <c r="Z145" s="55">
        <f>('[11]FACTURACION MAR18'!K490)/1000</f>
        <v>11.419</v>
      </c>
      <c r="AA145" s="55">
        <v>0</v>
      </c>
      <c r="AB145" s="55">
        <f>('[11]FACTURACION MAR18'!O490)/1000</f>
        <v>558.36599999999999</v>
      </c>
      <c r="AC145" s="55">
        <f>('[11]FACTURACION MAR18'!Q490)/1000</f>
        <v>0.16</v>
      </c>
      <c r="AD145" s="34">
        <f t="shared" si="57"/>
        <v>558.36599999999999</v>
      </c>
      <c r="AE145" s="34">
        <f t="shared" si="58"/>
        <v>48.897977055784217</v>
      </c>
      <c r="AF145" s="31"/>
      <c r="AG145" s="31"/>
      <c r="AH145" s="35" t="e">
        <f>+INDEX([2]Precios!$B$9:$H$35,MATCH($J145,[2]Precios!$B$9:$B$35,0),7)</f>
        <v>#N/A</v>
      </c>
      <c r="AI145" s="35" t="e">
        <f>+INDEX([2]Precios!$B$9:$H$35,MATCH($J145,[2]Precios!$B$9:$B$35,0),6)</f>
        <v>#N/A</v>
      </c>
      <c r="AJ145" s="36">
        <f t="shared" si="59"/>
        <v>11.419</v>
      </c>
      <c r="AK145" s="36">
        <f t="shared" si="59"/>
        <v>558.36599999999999</v>
      </c>
      <c r="AL145" s="36" t="e">
        <f t="shared" si="43"/>
        <v>#N/A</v>
      </c>
      <c r="AM145" s="36" t="e">
        <f t="shared" si="43"/>
        <v>#N/A</v>
      </c>
      <c r="AN145" s="36"/>
      <c r="AO145" s="37" t="e">
        <f t="shared" si="50"/>
        <v>#N/A</v>
      </c>
      <c r="AP145" s="34" t="e">
        <f t="shared" si="60"/>
        <v>#N/A</v>
      </c>
      <c r="AQ145" s="31"/>
      <c r="AR145" s="31"/>
      <c r="AS145" s="35" t="e">
        <f t="shared" si="45"/>
        <v>#N/A</v>
      </c>
      <c r="AT145" s="35" t="e">
        <f t="shared" si="45"/>
        <v>#N/A</v>
      </c>
      <c r="AU145" s="35">
        <f t="shared" si="45"/>
        <v>0</v>
      </c>
      <c r="AV145" s="35">
        <f t="shared" si="45"/>
        <v>0</v>
      </c>
      <c r="AW145" s="35" t="e">
        <f t="shared" si="46"/>
        <v>#N/A</v>
      </c>
      <c r="AX145" s="35" t="e">
        <f t="shared" si="46"/>
        <v>#N/A</v>
      </c>
      <c r="AY145" s="35" t="e">
        <f t="shared" si="61"/>
        <v>#N/A</v>
      </c>
      <c r="AZ145" s="35" t="e">
        <f t="shared" si="62"/>
        <v>#N/A</v>
      </c>
      <c r="BA145" s="31"/>
      <c r="BB145" s="31"/>
      <c r="BC145" s="35"/>
      <c r="BD145" s="35"/>
      <c r="BE145" s="35"/>
      <c r="BF145" s="35"/>
      <c r="BG145" s="35"/>
      <c r="BH145" s="35"/>
      <c r="BI145" s="35"/>
      <c r="BJ145" s="35"/>
      <c r="BK145" s="35"/>
    </row>
    <row r="146" spans="2:63" hidden="1" x14ac:dyDescent="0.25">
      <c r="B146" s="24"/>
      <c r="C146" s="11" t="s">
        <v>40</v>
      </c>
      <c r="D146" s="11" t="s">
        <v>41</v>
      </c>
      <c r="E146" s="56" t="s">
        <v>53</v>
      </c>
      <c r="F146" s="1"/>
      <c r="G146" s="1" t="s">
        <v>74</v>
      </c>
      <c r="H146" s="9">
        <v>220</v>
      </c>
      <c r="I146" s="10" t="s">
        <v>76</v>
      </c>
      <c r="J146" s="10" t="s">
        <v>78</v>
      </c>
      <c r="K146" s="25">
        <f t="shared" si="49"/>
        <v>43101</v>
      </c>
      <c r="L146" s="25">
        <f t="shared" si="49"/>
        <v>50040</v>
      </c>
      <c r="M146" s="9" t="s">
        <v>74</v>
      </c>
      <c r="N146" s="35">
        <f t="shared" si="51"/>
        <v>0</v>
      </c>
      <c r="O146" s="35">
        <f t="shared" si="52"/>
        <v>50.597001508052124</v>
      </c>
      <c r="P146" s="35">
        <f t="shared" si="53"/>
        <v>0</v>
      </c>
      <c r="Q146" s="35">
        <f t="shared" si="54"/>
        <v>272.53699999999998</v>
      </c>
      <c r="R146" s="47">
        <f t="shared" si="55"/>
        <v>13789.555</v>
      </c>
      <c r="S146" s="47">
        <f t="shared" si="56"/>
        <v>50.597001508052124</v>
      </c>
      <c r="T146" s="9"/>
      <c r="W146" s="34">
        <f t="shared" si="47"/>
        <v>0</v>
      </c>
      <c r="X146" s="34">
        <f t="shared" si="47"/>
        <v>50.597001508052124</v>
      </c>
      <c r="Y146" s="34">
        <v>0</v>
      </c>
      <c r="Z146" s="55">
        <f>('[11]FACTURACION MAR18'!K491)/1000</f>
        <v>272.53699999999998</v>
      </c>
      <c r="AA146" s="55">
        <v>0</v>
      </c>
      <c r="AB146" s="55">
        <f>('[11]FACTURACION MAR18'!O491)/1000</f>
        <v>13789.555</v>
      </c>
      <c r="AC146" s="55">
        <f>('[11]FACTURACION MAR18'!Q491)/1000</f>
        <v>68.667000000000002</v>
      </c>
      <c r="AD146" s="34">
        <f t="shared" si="57"/>
        <v>13789.555</v>
      </c>
      <c r="AE146" s="34">
        <f t="shared" si="58"/>
        <v>50.597001508052124</v>
      </c>
      <c r="AF146" s="31"/>
      <c r="AG146" s="31"/>
      <c r="AH146" s="35" t="e">
        <f>+INDEX([2]Precios!$B$9:$H$35,MATCH($J146,[2]Precios!$B$9:$B$35,0),7)</f>
        <v>#N/A</v>
      </c>
      <c r="AI146" s="35" t="e">
        <f>+INDEX([2]Precios!$B$9:$H$35,MATCH($J146,[2]Precios!$B$9:$B$35,0),6)</f>
        <v>#N/A</v>
      </c>
      <c r="AJ146" s="36">
        <f t="shared" si="59"/>
        <v>272.53699999999998</v>
      </c>
      <c r="AK146" s="36">
        <f t="shared" si="59"/>
        <v>13789.555</v>
      </c>
      <c r="AL146" s="36" t="e">
        <f t="shared" si="43"/>
        <v>#N/A</v>
      </c>
      <c r="AM146" s="36" t="e">
        <f t="shared" si="43"/>
        <v>#N/A</v>
      </c>
      <c r="AN146" s="36"/>
      <c r="AO146" s="37" t="e">
        <f t="shared" si="50"/>
        <v>#N/A</v>
      </c>
      <c r="AP146" s="34" t="e">
        <f t="shared" si="60"/>
        <v>#N/A</v>
      </c>
      <c r="AQ146" s="31"/>
      <c r="AR146" s="31"/>
      <c r="AS146" s="35" t="e">
        <f t="shared" si="45"/>
        <v>#N/A</v>
      </c>
      <c r="AT146" s="35" t="e">
        <f t="shared" si="45"/>
        <v>#N/A</v>
      </c>
      <c r="AU146" s="35">
        <f t="shared" si="45"/>
        <v>0</v>
      </c>
      <c r="AV146" s="35">
        <f t="shared" si="45"/>
        <v>0</v>
      </c>
      <c r="AW146" s="35" t="e">
        <f t="shared" si="46"/>
        <v>#N/A</v>
      </c>
      <c r="AX146" s="35" t="e">
        <f t="shared" si="46"/>
        <v>#N/A</v>
      </c>
      <c r="AY146" s="35" t="e">
        <f t="shared" si="61"/>
        <v>#N/A</v>
      </c>
      <c r="AZ146" s="35" t="e">
        <f t="shared" si="62"/>
        <v>#N/A</v>
      </c>
      <c r="BA146" s="31"/>
      <c r="BB146" s="31"/>
      <c r="BC146" s="35"/>
      <c r="BD146" s="35"/>
      <c r="BE146" s="35"/>
      <c r="BF146" s="35"/>
      <c r="BG146" s="35"/>
      <c r="BH146" s="35"/>
      <c r="BI146" s="35"/>
      <c r="BJ146" s="35"/>
      <c r="BK146" s="35"/>
    </row>
    <row r="147" spans="2:63" hidden="1" x14ac:dyDescent="0.25">
      <c r="B147" s="24"/>
      <c r="C147" s="11" t="s">
        <v>40</v>
      </c>
      <c r="D147" s="11" t="s">
        <v>41</v>
      </c>
      <c r="E147" s="56" t="s">
        <v>53</v>
      </c>
      <c r="F147" s="1"/>
      <c r="G147" s="1" t="s">
        <v>69</v>
      </c>
      <c r="H147" s="9">
        <v>220</v>
      </c>
      <c r="I147" s="10" t="s">
        <v>76</v>
      </c>
      <c r="J147" s="10" t="s">
        <v>79</v>
      </c>
      <c r="K147" s="25">
        <f t="shared" si="49"/>
        <v>43101</v>
      </c>
      <c r="L147" s="25">
        <f t="shared" si="49"/>
        <v>50040</v>
      </c>
      <c r="M147" s="9" t="s">
        <v>69</v>
      </c>
      <c r="N147" s="35">
        <f t="shared" si="51"/>
        <v>5354.6849618013675</v>
      </c>
      <c r="O147" s="35">
        <f t="shared" si="52"/>
        <v>50.105999949610336</v>
      </c>
      <c r="P147" s="35">
        <f t="shared" si="53"/>
        <v>4.9740000000000002</v>
      </c>
      <c r="Q147" s="35">
        <f t="shared" si="54"/>
        <v>754.12300000000005</v>
      </c>
      <c r="R147" s="47">
        <f t="shared" si="55"/>
        <v>64420.290000000008</v>
      </c>
      <c r="S147" s="47">
        <f t="shared" si="56"/>
        <v>85.424115164237136</v>
      </c>
      <c r="T147" s="9"/>
      <c r="W147" s="34">
        <f t="shared" si="47"/>
        <v>5354.6849618013675</v>
      </c>
      <c r="X147" s="34">
        <f t="shared" si="47"/>
        <v>50.105999949610336</v>
      </c>
      <c r="Y147" s="34">
        <f>('[11]FACTURACION MAR18'!L680)/1000</f>
        <v>4.9740000000000002</v>
      </c>
      <c r="Z147" s="55">
        <f>('[11]FACTURACION MAR18'!K680)/1000</f>
        <v>754.12300000000005</v>
      </c>
      <c r="AA147" s="55">
        <f>('[11]FACTURACION MAR18'!P680)/1000</f>
        <v>26634.203000000001</v>
      </c>
      <c r="AB147" s="55">
        <f>('[11]FACTURACION MAR18'!O680)/1000</f>
        <v>37786.087</v>
      </c>
      <c r="AC147" s="55">
        <f>('[11]FACTURACION MAR18'!Q680)/1000</f>
        <v>0</v>
      </c>
      <c r="AD147" s="34">
        <f t="shared" si="57"/>
        <v>64420.290000000008</v>
      </c>
      <c r="AE147" s="34">
        <f t="shared" si="58"/>
        <v>85.424115164237136</v>
      </c>
      <c r="AF147" s="31"/>
      <c r="AG147" s="31"/>
      <c r="AH147" s="35" t="e">
        <f>+INDEX([2]Precios!$B$9:$H$35,MATCH($J147,[2]Precios!$B$9:$B$35,0),7)</f>
        <v>#N/A</v>
      </c>
      <c r="AI147" s="35" t="e">
        <f>+INDEX([2]Precios!$B$9:$H$35,MATCH($J147,[2]Precios!$B$9:$B$35,0),6)</f>
        <v>#N/A</v>
      </c>
      <c r="AJ147" s="36">
        <f t="shared" si="59"/>
        <v>754.12300000000005</v>
      </c>
      <c r="AK147" s="36">
        <f t="shared" si="59"/>
        <v>64420.290000000008</v>
      </c>
      <c r="AL147" s="36" t="e">
        <f t="shared" si="43"/>
        <v>#N/A</v>
      </c>
      <c r="AM147" s="36" t="e">
        <f t="shared" si="43"/>
        <v>#N/A</v>
      </c>
      <c r="AN147" s="36"/>
      <c r="AO147" s="37" t="e">
        <f t="shared" si="50"/>
        <v>#N/A</v>
      </c>
      <c r="AP147" s="34" t="e">
        <f t="shared" si="60"/>
        <v>#N/A</v>
      </c>
      <c r="AQ147" s="31"/>
      <c r="AR147" s="31"/>
      <c r="AS147" s="35" t="e">
        <f t="shared" si="45"/>
        <v>#N/A</v>
      </c>
      <c r="AT147" s="35" t="e">
        <f t="shared" si="45"/>
        <v>#N/A</v>
      </c>
      <c r="AU147" s="35">
        <f t="shared" si="45"/>
        <v>0</v>
      </c>
      <c r="AV147" s="35">
        <f t="shared" si="45"/>
        <v>0</v>
      </c>
      <c r="AW147" s="35" t="e">
        <f t="shared" si="46"/>
        <v>#N/A</v>
      </c>
      <c r="AX147" s="35" t="e">
        <f t="shared" si="46"/>
        <v>#N/A</v>
      </c>
      <c r="AY147" s="35" t="e">
        <f t="shared" si="61"/>
        <v>#N/A</v>
      </c>
      <c r="AZ147" s="35" t="e">
        <f t="shared" si="62"/>
        <v>#N/A</v>
      </c>
      <c r="BA147" s="31"/>
      <c r="BB147" s="31"/>
      <c r="BC147" s="35"/>
      <c r="BD147" s="35"/>
      <c r="BE147" s="35"/>
      <c r="BF147" s="35"/>
      <c r="BG147" s="35"/>
      <c r="BH147" s="35"/>
      <c r="BI147" s="35"/>
      <c r="BJ147" s="35"/>
      <c r="BK147" s="35"/>
    </row>
    <row r="148" spans="2:63" hidden="1" x14ac:dyDescent="0.25">
      <c r="B148" s="24"/>
      <c r="C148" s="11" t="s">
        <v>40</v>
      </c>
      <c r="D148" s="11" t="s">
        <v>41</v>
      </c>
      <c r="E148" s="56" t="s">
        <v>53</v>
      </c>
      <c r="F148" s="1"/>
      <c r="G148" s="1" t="s">
        <v>64</v>
      </c>
      <c r="H148" s="9">
        <v>220</v>
      </c>
      <c r="I148" s="10" t="s">
        <v>76</v>
      </c>
      <c r="J148" s="10" t="s">
        <v>79</v>
      </c>
      <c r="K148" s="25">
        <f t="shared" si="49"/>
        <v>43101</v>
      </c>
      <c r="L148" s="25">
        <f t="shared" si="49"/>
        <v>50040</v>
      </c>
      <c r="M148" s="9" t="s">
        <v>64</v>
      </c>
      <c r="N148" s="35">
        <f t="shared" si="51"/>
        <v>5199.9892294946139</v>
      </c>
      <c r="O148" s="35">
        <f t="shared" si="52"/>
        <v>48.816999428754549</v>
      </c>
      <c r="P148" s="35">
        <f t="shared" si="53"/>
        <v>1.2070000000000001</v>
      </c>
      <c r="Q148" s="35">
        <f t="shared" si="54"/>
        <v>143.54599999999999</v>
      </c>
      <c r="R148" s="47">
        <f t="shared" si="55"/>
        <v>13283.871999999999</v>
      </c>
      <c r="S148" s="47">
        <f t="shared" si="56"/>
        <v>92.540871915622873</v>
      </c>
      <c r="T148" s="9"/>
      <c r="W148" s="34">
        <f t="shared" si="47"/>
        <v>5199.9892294946139</v>
      </c>
      <c r="X148" s="34">
        <f t="shared" si="47"/>
        <v>48.816999428754549</v>
      </c>
      <c r="Y148" s="34">
        <f>('[11]FACTURACION MAR18'!L681)/1000</f>
        <v>1.2070000000000001</v>
      </c>
      <c r="Z148" s="55">
        <f>('[11]FACTURACION MAR18'!K681)/1000</f>
        <v>143.54599999999999</v>
      </c>
      <c r="AA148" s="55">
        <f>('[11]FACTURACION MAR18'!P681)/1000</f>
        <v>6276.3869999999997</v>
      </c>
      <c r="AB148" s="55">
        <f>('[11]FACTURACION MAR18'!O681)/1000</f>
        <v>7007.4849999999997</v>
      </c>
      <c r="AC148" s="55">
        <f>('[11]FACTURACION MAR18'!Q681)/1000</f>
        <v>4.5279999999999996</v>
      </c>
      <c r="AD148" s="34">
        <f t="shared" si="57"/>
        <v>13283.871999999999</v>
      </c>
      <c r="AE148" s="34">
        <f t="shared" si="58"/>
        <v>92.540871915622873</v>
      </c>
      <c r="AF148" s="31"/>
      <c r="AG148" s="31"/>
      <c r="AH148" s="35" t="e">
        <f>+INDEX([2]Precios!$B$9:$H$35,MATCH($J148,[2]Precios!$B$9:$B$35,0),7)</f>
        <v>#N/A</v>
      </c>
      <c r="AI148" s="35" t="e">
        <f>+INDEX([2]Precios!$B$9:$H$35,MATCH($J148,[2]Precios!$B$9:$B$35,0),6)</f>
        <v>#N/A</v>
      </c>
      <c r="AJ148" s="36">
        <f t="shared" si="59"/>
        <v>143.54599999999999</v>
      </c>
      <c r="AK148" s="36">
        <f t="shared" si="59"/>
        <v>13283.871999999999</v>
      </c>
      <c r="AL148" s="36" t="e">
        <f t="shared" si="43"/>
        <v>#N/A</v>
      </c>
      <c r="AM148" s="36" t="e">
        <f t="shared" si="43"/>
        <v>#N/A</v>
      </c>
      <c r="AN148" s="36"/>
      <c r="AO148" s="37" t="e">
        <f t="shared" si="50"/>
        <v>#N/A</v>
      </c>
      <c r="AP148" s="34" t="e">
        <f t="shared" si="60"/>
        <v>#N/A</v>
      </c>
      <c r="AQ148" s="31"/>
      <c r="AR148" s="31"/>
      <c r="AS148" s="35" t="e">
        <f t="shared" si="45"/>
        <v>#N/A</v>
      </c>
      <c r="AT148" s="35" t="e">
        <f t="shared" si="45"/>
        <v>#N/A</v>
      </c>
      <c r="AU148" s="35">
        <f t="shared" si="45"/>
        <v>0</v>
      </c>
      <c r="AV148" s="35">
        <f t="shared" si="45"/>
        <v>0</v>
      </c>
      <c r="AW148" s="35" t="e">
        <f t="shared" si="46"/>
        <v>#N/A</v>
      </c>
      <c r="AX148" s="35" t="e">
        <f t="shared" si="46"/>
        <v>#N/A</v>
      </c>
      <c r="AY148" s="35" t="e">
        <f t="shared" si="61"/>
        <v>#N/A</v>
      </c>
      <c r="AZ148" s="35" t="e">
        <f t="shared" si="62"/>
        <v>#N/A</v>
      </c>
      <c r="BA148" s="31"/>
      <c r="BB148" s="31"/>
      <c r="BC148" s="35"/>
      <c r="BD148" s="35"/>
      <c r="BE148" s="35"/>
      <c r="BF148" s="35"/>
      <c r="BG148" s="35"/>
      <c r="BH148" s="35"/>
      <c r="BI148" s="35"/>
      <c r="BJ148" s="35"/>
      <c r="BK148" s="35"/>
    </row>
    <row r="149" spans="2:63" hidden="1" x14ac:dyDescent="0.25">
      <c r="B149" s="24"/>
      <c r="C149" s="11" t="s">
        <v>40</v>
      </c>
      <c r="D149" s="11" t="s">
        <v>41</v>
      </c>
      <c r="E149" s="56" t="s">
        <v>53</v>
      </c>
      <c r="F149" s="1"/>
      <c r="G149" s="1" t="s">
        <v>60</v>
      </c>
      <c r="H149" s="9">
        <v>220</v>
      </c>
      <c r="I149" s="10" t="s">
        <v>76</v>
      </c>
      <c r="J149" s="10" t="s">
        <v>79</v>
      </c>
      <c r="K149" s="25">
        <f t="shared" ref="K149:L158" si="63">K148</f>
        <v>43101</v>
      </c>
      <c r="L149" s="25">
        <f t="shared" si="63"/>
        <v>50040</v>
      </c>
      <c r="M149" s="9" t="s">
        <v>60</v>
      </c>
      <c r="N149" s="35">
        <f t="shared" si="51"/>
        <v>5116.4792393026946</v>
      </c>
      <c r="O149" s="35">
        <f t="shared" si="52"/>
        <v>47.429999729434535</v>
      </c>
      <c r="P149" s="35">
        <f t="shared" si="53"/>
        <v>6.31</v>
      </c>
      <c r="Q149" s="35">
        <f t="shared" si="54"/>
        <v>702.23299999999995</v>
      </c>
      <c r="R149" s="47">
        <f t="shared" si="55"/>
        <v>65591.895000000004</v>
      </c>
      <c r="S149" s="47">
        <f t="shared" si="56"/>
        <v>93.404746003107249</v>
      </c>
      <c r="T149" s="9"/>
      <c r="W149" s="34">
        <f t="shared" si="47"/>
        <v>5116.4792393026946</v>
      </c>
      <c r="X149" s="34">
        <f t="shared" si="47"/>
        <v>47.429999729434535</v>
      </c>
      <c r="Y149" s="34">
        <f>('[11]FACTURACION MAR18'!L682)/1000</f>
        <v>6.31</v>
      </c>
      <c r="Z149" s="55">
        <f>('[11]FACTURACION MAR18'!K682)/1000</f>
        <v>702.23299999999995</v>
      </c>
      <c r="AA149" s="55">
        <f>('[11]FACTURACION MAR18'!P682)/1000</f>
        <v>32284.984</v>
      </c>
      <c r="AB149" s="55">
        <f>('[11]FACTURACION MAR18'!O682)/1000</f>
        <v>33306.911</v>
      </c>
      <c r="AC149" s="55">
        <f>('[11]FACTURACION MAR18'!Q682)/1000</f>
        <v>0</v>
      </c>
      <c r="AD149" s="34">
        <f t="shared" si="57"/>
        <v>65591.895000000004</v>
      </c>
      <c r="AE149" s="34">
        <f t="shared" si="58"/>
        <v>93.404746003107249</v>
      </c>
      <c r="AF149" s="31"/>
      <c r="AG149" s="31"/>
      <c r="AH149" s="35" t="e">
        <f>+INDEX([2]Precios!$B$9:$H$35,MATCH($J149,[2]Precios!$B$9:$B$35,0),7)</f>
        <v>#N/A</v>
      </c>
      <c r="AI149" s="35" t="e">
        <f>+INDEX([2]Precios!$B$9:$H$35,MATCH($J149,[2]Precios!$B$9:$B$35,0),6)</f>
        <v>#N/A</v>
      </c>
      <c r="AJ149" s="36">
        <f t="shared" si="59"/>
        <v>702.23299999999995</v>
      </c>
      <c r="AK149" s="36">
        <f t="shared" si="59"/>
        <v>65591.895000000004</v>
      </c>
      <c r="AL149" s="36" t="e">
        <f t="shared" si="43"/>
        <v>#N/A</v>
      </c>
      <c r="AM149" s="36" t="e">
        <f t="shared" si="43"/>
        <v>#N/A</v>
      </c>
      <c r="AN149" s="36"/>
      <c r="AO149" s="37" t="e">
        <f t="shared" si="50"/>
        <v>#N/A</v>
      </c>
      <c r="AP149" s="34" t="e">
        <f t="shared" si="60"/>
        <v>#N/A</v>
      </c>
      <c r="AQ149" s="31"/>
      <c r="AR149" s="31"/>
      <c r="AS149" s="35" t="e">
        <f t="shared" si="45"/>
        <v>#N/A</v>
      </c>
      <c r="AT149" s="35" t="e">
        <f t="shared" si="45"/>
        <v>#N/A</v>
      </c>
      <c r="AU149" s="35">
        <f t="shared" si="45"/>
        <v>0</v>
      </c>
      <c r="AV149" s="35">
        <f t="shared" si="45"/>
        <v>0</v>
      </c>
      <c r="AW149" s="35" t="e">
        <f t="shared" si="46"/>
        <v>#N/A</v>
      </c>
      <c r="AX149" s="35" t="e">
        <f t="shared" si="46"/>
        <v>#N/A</v>
      </c>
      <c r="AY149" s="35" t="e">
        <f t="shared" si="61"/>
        <v>#N/A</v>
      </c>
      <c r="AZ149" s="35" t="e">
        <f t="shared" si="62"/>
        <v>#N/A</v>
      </c>
      <c r="BA149" s="31"/>
      <c r="BB149" s="31"/>
      <c r="BC149" s="35"/>
      <c r="BD149" s="35"/>
      <c r="BE149" s="35"/>
      <c r="BF149" s="35"/>
      <c r="BG149" s="35"/>
      <c r="BH149" s="35"/>
      <c r="BI149" s="35"/>
      <c r="BJ149" s="35"/>
      <c r="BK149" s="35"/>
    </row>
    <row r="150" spans="2:63" hidden="1" x14ac:dyDescent="0.25">
      <c r="B150" s="24"/>
      <c r="C150" s="11" t="s">
        <v>40</v>
      </c>
      <c r="D150" s="11" t="s">
        <v>41</v>
      </c>
      <c r="E150" s="56" t="s">
        <v>53</v>
      </c>
      <c r="F150" s="1"/>
      <c r="G150" s="1" t="s">
        <v>61</v>
      </c>
      <c r="H150" s="9">
        <v>220</v>
      </c>
      <c r="I150" s="10" t="s">
        <v>76</v>
      </c>
      <c r="J150" s="10" t="s">
        <v>79</v>
      </c>
      <c r="K150" s="25">
        <f t="shared" si="63"/>
        <v>43101</v>
      </c>
      <c r="L150" s="25">
        <f t="shared" si="63"/>
        <v>50040</v>
      </c>
      <c r="M150" s="9" t="s">
        <v>61</v>
      </c>
      <c r="N150" s="35">
        <f t="shared" si="51"/>
        <v>5160.1420578178422</v>
      </c>
      <c r="O150" s="35">
        <f t="shared" si="52"/>
        <v>48.10599891930643</v>
      </c>
      <c r="P150" s="35">
        <f t="shared" si="53"/>
        <v>3.2170000000000001</v>
      </c>
      <c r="Q150" s="35">
        <f t="shared" si="54"/>
        <v>373.834</v>
      </c>
      <c r="R150" s="47">
        <f t="shared" si="55"/>
        <v>34583.834999999999</v>
      </c>
      <c r="S150" s="47">
        <f t="shared" si="56"/>
        <v>92.511208183311311</v>
      </c>
      <c r="T150" s="9"/>
      <c r="W150" s="34">
        <f t="shared" si="47"/>
        <v>5160.1420578178422</v>
      </c>
      <c r="X150" s="34">
        <f t="shared" si="47"/>
        <v>48.10599891930643</v>
      </c>
      <c r="Y150" s="34">
        <f>('[11]FACTURACION MAR18'!L683)/1000</f>
        <v>3.2170000000000001</v>
      </c>
      <c r="Z150" s="55">
        <f>('[11]FACTURACION MAR18'!K683)/1000</f>
        <v>373.834</v>
      </c>
      <c r="AA150" s="55">
        <f>('[11]FACTURACION MAR18'!P683)/1000</f>
        <v>16600.177</v>
      </c>
      <c r="AB150" s="55">
        <f>('[11]FACTURACION MAR18'!O683)/1000</f>
        <v>17983.657999999999</v>
      </c>
      <c r="AC150" s="55">
        <f>('[11]FACTURACION MAR18'!Q683)/1000</f>
        <v>0</v>
      </c>
      <c r="AD150" s="34">
        <f t="shared" si="57"/>
        <v>34583.834999999999</v>
      </c>
      <c r="AE150" s="34">
        <f t="shared" si="58"/>
        <v>92.511208183311311</v>
      </c>
      <c r="AF150" s="31"/>
      <c r="AG150" s="31"/>
      <c r="AH150" s="35" t="e">
        <f>+INDEX([2]Precios!$B$9:$H$35,MATCH($J150,[2]Precios!$B$9:$B$35,0),7)</f>
        <v>#N/A</v>
      </c>
      <c r="AI150" s="35" t="e">
        <f>+INDEX([2]Precios!$B$9:$H$35,MATCH($J150,[2]Precios!$B$9:$B$35,0),6)</f>
        <v>#N/A</v>
      </c>
      <c r="AJ150" s="36">
        <f t="shared" si="59"/>
        <v>373.834</v>
      </c>
      <c r="AK150" s="36">
        <f t="shared" si="59"/>
        <v>34583.834999999999</v>
      </c>
      <c r="AL150" s="36" t="e">
        <f t="shared" si="43"/>
        <v>#N/A</v>
      </c>
      <c r="AM150" s="36" t="e">
        <f t="shared" si="43"/>
        <v>#N/A</v>
      </c>
      <c r="AN150" s="36"/>
      <c r="AO150" s="37" t="e">
        <f t="shared" si="50"/>
        <v>#N/A</v>
      </c>
      <c r="AP150" s="34" t="e">
        <f t="shared" si="60"/>
        <v>#N/A</v>
      </c>
      <c r="AQ150" s="31"/>
      <c r="AR150" s="31"/>
      <c r="AS150" s="35" t="e">
        <f t="shared" si="45"/>
        <v>#N/A</v>
      </c>
      <c r="AT150" s="35" t="e">
        <f t="shared" si="45"/>
        <v>#N/A</v>
      </c>
      <c r="AU150" s="35">
        <f t="shared" si="45"/>
        <v>0</v>
      </c>
      <c r="AV150" s="35">
        <f t="shared" si="45"/>
        <v>0</v>
      </c>
      <c r="AW150" s="35" t="e">
        <f t="shared" si="46"/>
        <v>#N/A</v>
      </c>
      <c r="AX150" s="35" t="e">
        <f t="shared" si="46"/>
        <v>#N/A</v>
      </c>
      <c r="AY150" s="35" t="e">
        <f t="shared" si="61"/>
        <v>#N/A</v>
      </c>
      <c r="AZ150" s="35" t="e">
        <f t="shared" si="62"/>
        <v>#N/A</v>
      </c>
      <c r="BA150" s="31"/>
      <c r="BB150" s="31"/>
      <c r="BC150" s="35"/>
      <c r="BD150" s="35"/>
      <c r="BE150" s="35"/>
      <c r="BF150" s="35"/>
      <c r="BG150" s="35"/>
      <c r="BH150" s="35"/>
      <c r="BI150" s="35"/>
      <c r="BJ150" s="35"/>
      <c r="BK150" s="35"/>
    </row>
    <row r="151" spans="2:63" hidden="1" x14ac:dyDescent="0.25">
      <c r="B151" s="24"/>
      <c r="C151" s="11" t="s">
        <v>40</v>
      </c>
      <c r="D151" s="11" t="s">
        <v>41</v>
      </c>
      <c r="E151" s="56" t="s">
        <v>53</v>
      </c>
      <c r="F151" s="1"/>
      <c r="G151" s="1" t="s">
        <v>62</v>
      </c>
      <c r="H151" s="9">
        <v>220</v>
      </c>
      <c r="I151" s="10" t="s">
        <v>76</v>
      </c>
      <c r="J151" s="10" t="s">
        <v>79</v>
      </c>
      <c r="K151" s="25">
        <f t="shared" si="63"/>
        <v>43101</v>
      </c>
      <c r="L151" s="25">
        <f t="shared" si="63"/>
        <v>50040</v>
      </c>
      <c r="M151" s="9" t="s">
        <v>62</v>
      </c>
      <c r="N151" s="35">
        <f t="shared" si="51"/>
        <v>5159.0161754133715</v>
      </c>
      <c r="O151" s="35">
        <f t="shared" si="52"/>
        <v>47.298000827147256</v>
      </c>
      <c r="P151" s="35">
        <f t="shared" si="53"/>
        <v>2.782</v>
      </c>
      <c r="Q151" s="35">
        <f t="shared" si="54"/>
        <v>285.31799999999998</v>
      </c>
      <c r="R151" s="47">
        <f t="shared" si="55"/>
        <v>27847.353999999999</v>
      </c>
      <c r="S151" s="47">
        <f t="shared" si="56"/>
        <v>97.601111741986145</v>
      </c>
      <c r="T151" s="9"/>
      <c r="W151" s="34">
        <f t="shared" si="47"/>
        <v>5159.0161754133715</v>
      </c>
      <c r="X151" s="34">
        <f t="shared" si="47"/>
        <v>47.298000827147256</v>
      </c>
      <c r="Y151" s="34">
        <f>('[11]FACTURACION MAR18'!L684)/1000</f>
        <v>2.782</v>
      </c>
      <c r="Z151" s="55">
        <f>('[11]FACTURACION MAR18'!K684)/1000</f>
        <v>285.31799999999998</v>
      </c>
      <c r="AA151" s="55">
        <f>('[11]FACTURACION MAR18'!P684)/1000</f>
        <v>14352.383</v>
      </c>
      <c r="AB151" s="55">
        <f>('[11]FACTURACION MAR18'!O684)/1000</f>
        <v>13494.971</v>
      </c>
      <c r="AC151" s="55">
        <f>('[11]FACTURACION MAR18'!Q684)/1000</f>
        <v>0</v>
      </c>
      <c r="AD151" s="34">
        <f t="shared" si="57"/>
        <v>27847.353999999999</v>
      </c>
      <c r="AE151" s="34">
        <f t="shared" si="58"/>
        <v>97.601111741986145</v>
      </c>
      <c r="AF151" s="31"/>
      <c r="AG151" s="31"/>
      <c r="AH151" s="35" t="e">
        <f>+INDEX([2]Precios!$B$9:$H$35,MATCH($J151,[2]Precios!$B$9:$B$35,0),7)</f>
        <v>#N/A</v>
      </c>
      <c r="AI151" s="35" t="e">
        <f>+INDEX([2]Precios!$B$9:$H$35,MATCH($J151,[2]Precios!$B$9:$B$35,0),6)</f>
        <v>#N/A</v>
      </c>
      <c r="AJ151" s="36">
        <f t="shared" si="59"/>
        <v>285.31799999999998</v>
      </c>
      <c r="AK151" s="36">
        <f t="shared" si="59"/>
        <v>27847.353999999999</v>
      </c>
      <c r="AL151" s="36" t="e">
        <f t="shared" si="43"/>
        <v>#N/A</v>
      </c>
      <c r="AM151" s="36" t="e">
        <f t="shared" si="43"/>
        <v>#N/A</v>
      </c>
      <c r="AN151" s="36"/>
      <c r="AO151" s="37" t="e">
        <f t="shared" si="50"/>
        <v>#N/A</v>
      </c>
      <c r="AP151" s="34" t="e">
        <f t="shared" si="60"/>
        <v>#N/A</v>
      </c>
      <c r="AQ151" s="31"/>
      <c r="AR151" s="31"/>
      <c r="AS151" s="35" t="e">
        <f t="shared" si="45"/>
        <v>#N/A</v>
      </c>
      <c r="AT151" s="35" t="e">
        <f t="shared" si="45"/>
        <v>#N/A</v>
      </c>
      <c r="AU151" s="35">
        <f t="shared" si="45"/>
        <v>0</v>
      </c>
      <c r="AV151" s="35">
        <f t="shared" si="45"/>
        <v>0</v>
      </c>
      <c r="AW151" s="35" t="e">
        <f t="shared" si="46"/>
        <v>#N/A</v>
      </c>
      <c r="AX151" s="35" t="e">
        <f t="shared" si="46"/>
        <v>#N/A</v>
      </c>
      <c r="AY151" s="35" t="e">
        <f t="shared" si="61"/>
        <v>#N/A</v>
      </c>
      <c r="AZ151" s="35" t="e">
        <f t="shared" si="62"/>
        <v>#N/A</v>
      </c>
      <c r="BA151" s="31"/>
      <c r="BB151" s="31"/>
      <c r="BC151" s="35"/>
      <c r="BD151" s="35"/>
      <c r="BE151" s="35"/>
      <c r="BF151" s="35"/>
      <c r="BG151" s="35"/>
      <c r="BH151" s="35"/>
      <c r="BI151" s="35"/>
      <c r="BJ151" s="35"/>
      <c r="BK151" s="35"/>
    </row>
    <row r="152" spans="2:63" hidden="1" x14ac:dyDescent="0.25">
      <c r="B152" s="24"/>
      <c r="C152" s="11" t="s">
        <v>40</v>
      </c>
      <c r="D152" s="11" t="s">
        <v>41</v>
      </c>
      <c r="E152" s="56" t="s">
        <v>53</v>
      </c>
      <c r="F152" s="1"/>
      <c r="G152" s="1" t="s">
        <v>65</v>
      </c>
      <c r="H152" s="9">
        <v>220</v>
      </c>
      <c r="I152" s="10" t="s">
        <v>76</v>
      </c>
      <c r="J152" s="10" t="s">
        <v>79</v>
      </c>
      <c r="K152" s="25">
        <f t="shared" si="63"/>
        <v>43101</v>
      </c>
      <c r="L152" s="25">
        <f t="shared" si="63"/>
        <v>50040</v>
      </c>
      <c r="M152" s="9" t="s">
        <v>65</v>
      </c>
      <c r="N152" s="35">
        <f t="shared" si="51"/>
        <v>5271.1754232850408</v>
      </c>
      <c r="O152" s="35">
        <f t="shared" si="52"/>
        <v>48.898000138638572</v>
      </c>
      <c r="P152" s="35">
        <f t="shared" si="53"/>
        <v>5.7290000000000001</v>
      </c>
      <c r="Q152" s="35">
        <f t="shared" si="54"/>
        <v>865.56</v>
      </c>
      <c r="R152" s="47">
        <f t="shared" si="55"/>
        <v>72522.717000000004</v>
      </c>
      <c r="S152" s="47">
        <f t="shared" si="56"/>
        <v>83.787047691667837</v>
      </c>
      <c r="T152" s="9"/>
      <c r="W152" s="34">
        <f t="shared" si="47"/>
        <v>5271.1754232850408</v>
      </c>
      <c r="X152" s="34">
        <f t="shared" si="47"/>
        <v>48.898000138638572</v>
      </c>
      <c r="Y152" s="34">
        <f>('[11]FACTURACION MAR18'!L685)/1000</f>
        <v>5.7290000000000001</v>
      </c>
      <c r="Z152" s="55">
        <f>('[11]FACTURACION MAR18'!K685)/1000</f>
        <v>865.56</v>
      </c>
      <c r="AA152" s="55">
        <f>('[11]FACTURACION MAR18'!P685)/1000</f>
        <v>30198.563999999998</v>
      </c>
      <c r="AB152" s="55">
        <f>('[11]FACTURACION MAR18'!O685)/1000</f>
        <v>42324.152999999998</v>
      </c>
      <c r="AC152" s="55">
        <f>('[11]FACTURACION MAR18'!Q685)/1000</f>
        <v>0.223</v>
      </c>
      <c r="AD152" s="34">
        <f t="shared" si="57"/>
        <v>72522.717000000004</v>
      </c>
      <c r="AE152" s="34">
        <f t="shared" si="58"/>
        <v>83.787047691667837</v>
      </c>
      <c r="AF152" s="31"/>
      <c r="AG152" s="31"/>
      <c r="AH152" s="35" t="e">
        <f>+INDEX([2]Precios!$B$9:$H$35,MATCH($J152,[2]Precios!$B$9:$B$35,0),7)</f>
        <v>#N/A</v>
      </c>
      <c r="AI152" s="35" t="e">
        <f>+INDEX([2]Precios!$B$9:$H$35,MATCH($J152,[2]Precios!$B$9:$B$35,0),6)</f>
        <v>#N/A</v>
      </c>
      <c r="AJ152" s="36">
        <f t="shared" si="59"/>
        <v>865.56</v>
      </c>
      <c r="AK152" s="36">
        <f t="shared" si="59"/>
        <v>72522.717000000004</v>
      </c>
      <c r="AL152" s="36" t="e">
        <f t="shared" si="43"/>
        <v>#N/A</v>
      </c>
      <c r="AM152" s="36" t="e">
        <f t="shared" si="43"/>
        <v>#N/A</v>
      </c>
      <c r="AN152" s="36"/>
      <c r="AO152" s="37" t="e">
        <f t="shared" si="50"/>
        <v>#N/A</v>
      </c>
      <c r="AP152" s="34" t="e">
        <f t="shared" si="60"/>
        <v>#N/A</v>
      </c>
      <c r="AQ152" s="31"/>
      <c r="AR152" s="31"/>
      <c r="AS152" s="35" t="e">
        <f t="shared" si="45"/>
        <v>#N/A</v>
      </c>
      <c r="AT152" s="35" t="e">
        <f t="shared" si="45"/>
        <v>#N/A</v>
      </c>
      <c r="AU152" s="35">
        <f t="shared" si="45"/>
        <v>0</v>
      </c>
      <c r="AV152" s="35">
        <f t="shared" si="45"/>
        <v>0</v>
      </c>
      <c r="AW152" s="35" t="e">
        <f t="shared" si="46"/>
        <v>#N/A</v>
      </c>
      <c r="AX152" s="35" t="e">
        <f t="shared" si="46"/>
        <v>#N/A</v>
      </c>
      <c r="AY152" s="35" t="e">
        <f t="shared" si="61"/>
        <v>#N/A</v>
      </c>
      <c r="AZ152" s="35" t="e">
        <f t="shared" si="62"/>
        <v>#N/A</v>
      </c>
      <c r="BA152" s="31"/>
      <c r="BB152" s="31"/>
      <c r="BC152" s="35"/>
      <c r="BD152" s="35"/>
      <c r="BE152" s="35"/>
      <c r="BF152" s="35"/>
      <c r="BG152" s="35"/>
      <c r="BH152" s="35"/>
      <c r="BI152" s="35"/>
      <c r="BJ152" s="35"/>
      <c r="BK152" s="35"/>
    </row>
    <row r="153" spans="2:63" hidden="1" x14ac:dyDescent="0.25">
      <c r="B153" s="24"/>
      <c r="C153" s="11" t="s">
        <v>40</v>
      </c>
      <c r="D153" s="11" t="s">
        <v>41</v>
      </c>
      <c r="E153" s="56" t="s">
        <v>53</v>
      </c>
      <c r="F153" s="1"/>
      <c r="G153" s="1" t="s">
        <v>75</v>
      </c>
      <c r="H153" s="9">
        <v>220</v>
      </c>
      <c r="I153" s="10" t="s">
        <v>76</v>
      </c>
      <c r="J153" s="10" t="s">
        <v>79</v>
      </c>
      <c r="K153" s="25">
        <f t="shared" si="63"/>
        <v>43101</v>
      </c>
      <c r="L153" s="25">
        <f t="shared" si="63"/>
        <v>50040</v>
      </c>
      <c r="M153" s="9" t="s">
        <v>75</v>
      </c>
      <c r="N153" s="35">
        <f t="shared" si="51"/>
        <v>5152.0098934550988</v>
      </c>
      <c r="O153" s="35">
        <f t="shared" si="52"/>
        <v>47.1439974090287</v>
      </c>
      <c r="P153" s="35">
        <f t="shared" si="53"/>
        <v>1.3140000000000001</v>
      </c>
      <c r="Q153" s="35">
        <f t="shared" si="54"/>
        <v>191.434</v>
      </c>
      <c r="R153" s="47">
        <f t="shared" si="55"/>
        <v>15794.705</v>
      </c>
      <c r="S153" s="47">
        <f t="shared" si="56"/>
        <v>82.507313225445841</v>
      </c>
      <c r="T153" s="9"/>
      <c r="W153" s="34">
        <f t="shared" si="47"/>
        <v>5152.0098934550988</v>
      </c>
      <c r="X153" s="34">
        <f t="shared" si="47"/>
        <v>47.1439974090287</v>
      </c>
      <c r="Y153" s="34">
        <f>('[11]FACTURACION MAR18'!L686)/1000</f>
        <v>1.3140000000000001</v>
      </c>
      <c r="Z153" s="55">
        <f>('[11]FACTURACION MAR18'!K686)/1000</f>
        <v>191.434</v>
      </c>
      <c r="AA153" s="55">
        <f>('[11]FACTURACION MAR18'!P686)/1000</f>
        <v>6769.741</v>
      </c>
      <c r="AB153" s="55">
        <f>('[11]FACTURACION MAR18'!O686)/1000</f>
        <v>9024.9639999999999</v>
      </c>
      <c r="AC153" s="55">
        <f>('[11]FACTURACION MAR18'!Q686)/1000</f>
        <v>0</v>
      </c>
      <c r="AD153" s="34">
        <f t="shared" si="57"/>
        <v>15794.705</v>
      </c>
      <c r="AE153" s="34">
        <f t="shared" si="58"/>
        <v>82.507313225445841</v>
      </c>
      <c r="AF153" s="31"/>
      <c r="AG153" s="31"/>
      <c r="AH153" s="35" t="e">
        <f>+INDEX([2]Precios!$B$9:$H$35,MATCH($J153,[2]Precios!$B$9:$B$35,0),7)</f>
        <v>#N/A</v>
      </c>
      <c r="AI153" s="35" t="e">
        <f>+INDEX([2]Precios!$B$9:$H$35,MATCH($J153,[2]Precios!$B$9:$B$35,0),6)</f>
        <v>#N/A</v>
      </c>
      <c r="AJ153" s="36">
        <f t="shared" si="59"/>
        <v>191.434</v>
      </c>
      <c r="AK153" s="36">
        <f t="shared" si="59"/>
        <v>15794.705</v>
      </c>
      <c r="AL153" s="36" t="e">
        <f t="shared" ref="AL153:AM159" si="64">+AH153*AJ153</f>
        <v>#N/A</v>
      </c>
      <c r="AM153" s="36" t="e">
        <f t="shared" si="64"/>
        <v>#N/A</v>
      </c>
      <c r="AN153" s="36"/>
      <c r="AO153" s="37" t="e">
        <f t="shared" si="50"/>
        <v>#N/A</v>
      </c>
      <c r="AP153" s="34" t="e">
        <f t="shared" si="60"/>
        <v>#N/A</v>
      </c>
      <c r="AQ153" s="31"/>
      <c r="AR153" s="31"/>
      <c r="AS153" s="35" t="e">
        <f t="shared" si="45"/>
        <v>#N/A</v>
      </c>
      <c r="AT153" s="35" t="e">
        <f t="shared" si="45"/>
        <v>#N/A</v>
      </c>
      <c r="AU153" s="35">
        <f t="shared" si="45"/>
        <v>0</v>
      </c>
      <c r="AV153" s="35">
        <f t="shared" si="45"/>
        <v>0</v>
      </c>
      <c r="AW153" s="35" t="e">
        <f t="shared" si="46"/>
        <v>#N/A</v>
      </c>
      <c r="AX153" s="35" t="e">
        <f t="shared" si="46"/>
        <v>#N/A</v>
      </c>
      <c r="AY153" s="35" t="e">
        <f t="shared" si="61"/>
        <v>#N/A</v>
      </c>
      <c r="AZ153" s="35" t="e">
        <f t="shared" si="62"/>
        <v>#N/A</v>
      </c>
      <c r="BA153" s="31"/>
      <c r="BB153" s="31"/>
      <c r="BC153" s="35"/>
      <c r="BD153" s="35"/>
      <c r="BE153" s="35"/>
      <c r="BF153" s="35"/>
      <c r="BG153" s="35"/>
      <c r="BH153" s="35"/>
      <c r="BI153" s="35"/>
      <c r="BJ153" s="35"/>
      <c r="BK153" s="35"/>
    </row>
    <row r="154" spans="2:63" hidden="1" x14ac:dyDescent="0.25">
      <c r="B154" s="24"/>
      <c r="C154" s="11" t="s">
        <v>40</v>
      </c>
      <c r="D154" s="11" t="s">
        <v>41</v>
      </c>
      <c r="E154" s="56" t="s">
        <v>53</v>
      </c>
      <c r="F154" s="1"/>
      <c r="G154" s="1" t="s">
        <v>69</v>
      </c>
      <c r="H154" s="9">
        <v>220</v>
      </c>
      <c r="I154" s="10" t="s">
        <v>76</v>
      </c>
      <c r="J154" s="10" t="s">
        <v>79</v>
      </c>
      <c r="K154" s="25">
        <f t="shared" si="63"/>
        <v>43101</v>
      </c>
      <c r="L154" s="25">
        <f t="shared" si="63"/>
        <v>50040</v>
      </c>
      <c r="M154" s="9" t="s">
        <v>69</v>
      </c>
      <c r="N154" s="35">
        <f t="shared" si="51"/>
        <v>5354.6848883048624</v>
      </c>
      <c r="O154" s="35">
        <f t="shared" si="52"/>
        <v>50.106000541756465</v>
      </c>
      <c r="P154" s="35">
        <f t="shared" si="53"/>
        <v>3.8050000000000002</v>
      </c>
      <c r="Q154" s="35">
        <f t="shared" si="54"/>
        <v>424.54500000000002</v>
      </c>
      <c r="R154" s="47">
        <f t="shared" si="55"/>
        <v>41646.828000000001</v>
      </c>
      <c r="S154" s="47">
        <f t="shared" si="56"/>
        <v>98.097558562696534</v>
      </c>
      <c r="T154" s="9"/>
      <c r="W154" s="34">
        <f t="shared" si="47"/>
        <v>5354.6848883048624</v>
      </c>
      <c r="X154" s="34">
        <f t="shared" si="47"/>
        <v>50.106000541756465</v>
      </c>
      <c r="Y154" s="34">
        <f>('[11]FACTURACION MAR18'!L740)/1000</f>
        <v>3.8050000000000002</v>
      </c>
      <c r="Z154" s="55">
        <f>('[11]FACTURACION MAR18'!K740)/1000</f>
        <v>424.54500000000002</v>
      </c>
      <c r="AA154" s="55">
        <f>('[11]FACTURACION MAR18'!P740)/1000</f>
        <v>20374.576000000001</v>
      </c>
      <c r="AB154" s="55">
        <f>('[11]FACTURACION MAR18'!O740)/1000</f>
        <v>21272.252</v>
      </c>
      <c r="AC154" s="55">
        <f>('[11]FACTURACION MAR18'!Q740)/1000</f>
        <v>0</v>
      </c>
      <c r="AD154" s="34">
        <f t="shared" si="57"/>
        <v>41646.828000000001</v>
      </c>
      <c r="AE154" s="34">
        <f t="shared" si="58"/>
        <v>98.097558562696534</v>
      </c>
      <c r="AF154" s="31"/>
      <c r="AG154" s="31"/>
      <c r="AH154" s="35" t="e">
        <f>+INDEX([2]Precios!$B$9:$H$35,MATCH($J154,[2]Precios!$B$9:$B$35,0),7)</f>
        <v>#N/A</v>
      </c>
      <c r="AI154" s="35" t="e">
        <f>+INDEX([2]Precios!$B$9:$H$35,MATCH($J154,[2]Precios!$B$9:$B$35,0),6)</f>
        <v>#N/A</v>
      </c>
      <c r="AJ154" s="36">
        <f t="shared" si="59"/>
        <v>424.54500000000002</v>
      </c>
      <c r="AK154" s="36">
        <f t="shared" si="59"/>
        <v>41646.828000000001</v>
      </c>
      <c r="AL154" s="36" t="e">
        <f t="shared" si="64"/>
        <v>#N/A</v>
      </c>
      <c r="AM154" s="36" t="e">
        <f t="shared" si="64"/>
        <v>#N/A</v>
      </c>
      <c r="AN154" s="36"/>
      <c r="AO154" s="37" t="e">
        <f t="shared" si="50"/>
        <v>#N/A</v>
      </c>
      <c r="AP154" s="34" t="e">
        <f t="shared" si="60"/>
        <v>#N/A</v>
      </c>
      <c r="AQ154" s="31"/>
      <c r="AR154" s="31"/>
      <c r="AS154" s="35" t="e">
        <f t="shared" si="45"/>
        <v>#N/A</v>
      </c>
      <c r="AT154" s="35" t="e">
        <f t="shared" si="45"/>
        <v>#N/A</v>
      </c>
      <c r="AU154" s="35">
        <f t="shared" si="45"/>
        <v>0</v>
      </c>
      <c r="AV154" s="35">
        <f t="shared" si="45"/>
        <v>0</v>
      </c>
      <c r="AW154" s="35" t="e">
        <f t="shared" si="46"/>
        <v>#N/A</v>
      </c>
      <c r="AX154" s="35" t="e">
        <f t="shared" si="46"/>
        <v>#N/A</v>
      </c>
      <c r="AY154" s="35" t="e">
        <f t="shared" si="61"/>
        <v>#N/A</v>
      </c>
      <c r="AZ154" s="35" t="e">
        <f t="shared" si="62"/>
        <v>#N/A</v>
      </c>
      <c r="BA154" s="31"/>
      <c r="BB154" s="31"/>
      <c r="BC154" s="35"/>
      <c r="BD154" s="35"/>
      <c r="BE154" s="35"/>
      <c r="BF154" s="35"/>
      <c r="BG154" s="35"/>
      <c r="BH154" s="35"/>
      <c r="BI154" s="35"/>
      <c r="BJ154" s="35"/>
      <c r="BK154" s="35"/>
    </row>
    <row r="155" spans="2:63" hidden="1" x14ac:dyDescent="0.25">
      <c r="B155" s="24"/>
      <c r="C155" s="11" t="s">
        <v>40</v>
      </c>
      <c r="D155" s="11" t="s">
        <v>41</v>
      </c>
      <c r="E155" s="56" t="s">
        <v>53</v>
      </c>
      <c r="F155" s="1"/>
      <c r="G155" s="1" t="s">
        <v>70</v>
      </c>
      <c r="H155" s="9">
        <v>220</v>
      </c>
      <c r="I155" s="10" t="s">
        <v>76</v>
      </c>
      <c r="J155" s="10" t="s">
        <v>79</v>
      </c>
      <c r="K155" s="25">
        <f t="shared" si="63"/>
        <v>43101</v>
      </c>
      <c r="L155" s="25">
        <f t="shared" si="63"/>
        <v>50040</v>
      </c>
      <c r="M155" s="9" t="s">
        <v>70</v>
      </c>
      <c r="N155" s="35">
        <f t="shared" si="51"/>
        <v>5432.8774928774928</v>
      </c>
      <c r="O155" s="35">
        <f t="shared" si="52"/>
        <v>51.119003597001374</v>
      </c>
      <c r="P155" s="35">
        <f t="shared" si="53"/>
        <v>1.0529999999999999</v>
      </c>
      <c r="Q155" s="35">
        <f t="shared" si="54"/>
        <v>118.988</v>
      </c>
      <c r="R155" s="47">
        <f t="shared" si="55"/>
        <v>11803.367999999999</v>
      </c>
      <c r="S155" s="47">
        <f t="shared" si="56"/>
        <v>99.197969543147195</v>
      </c>
      <c r="T155" s="9"/>
      <c r="W155" s="34">
        <f t="shared" si="47"/>
        <v>5432.8774928774928</v>
      </c>
      <c r="X155" s="34">
        <f t="shared" si="47"/>
        <v>51.119003597001374</v>
      </c>
      <c r="Y155" s="34">
        <f>('[11]FACTURACION MAR18'!L741)/1000</f>
        <v>1.0529999999999999</v>
      </c>
      <c r="Z155" s="55">
        <f>('[11]FACTURACION MAR18'!K741)/1000</f>
        <v>118.988</v>
      </c>
      <c r="AA155" s="55">
        <f>('[11]FACTURACION MAR18'!P741)/1000</f>
        <v>5720.82</v>
      </c>
      <c r="AB155" s="55">
        <f>('[11]FACTURACION MAR18'!O741)/1000</f>
        <v>6082.5479999999998</v>
      </c>
      <c r="AC155" s="55">
        <f>('[11]FACTURACION MAR18'!Q741)/1000</f>
        <v>3.8359999999999999</v>
      </c>
      <c r="AD155" s="34">
        <f t="shared" si="57"/>
        <v>11803.367999999999</v>
      </c>
      <c r="AE155" s="34">
        <f t="shared" si="58"/>
        <v>99.197969543147195</v>
      </c>
      <c r="AF155" s="31"/>
      <c r="AG155" s="31"/>
      <c r="AH155" s="35" t="e">
        <f>+INDEX([2]Precios!$B$9:$H$35,MATCH($J155,[2]Precios!$B$9:$B$35,0),7)</f>
        <v>#N/A</v>
      </c>
      <c r="AI155" s="35" t="e">
        <f>+INDEX([2]Precios!$B$9:$H$35,MATCH($J155,[2]Precios!$B$9:$B$35,0),6)</f>
        <v>#N/A</v>
      </c>
      <c r="AJ155" s="36">
        <f t="shared" si="59"/>
        <v>118.988</v>
      </c>
      <c r="AK155" s="36">
        <f t="shared" si="59"/>
        <v>11803.367999999999</v>
      </c>
      <c r="AL155" s="36" t="e">
        <f t="shared" si="64"/>
        <v>#N/A</v>
      </c>
      <c r="AM155" s="36" t="e">
        <f t="shared" si="64"/>
        <v>#N/A</v>
      </c>
      <c r="AN155" s="36"/>
      <c r="AO155" s="37" t="e">
        <f t="shared" si="50"/>
        <v>#N/A</v>
      </c>
      <c r="AP155" s="34" t="e">
        <f t="shared" si="60"/>
        <v>#N/A</v>
      </c>
      <c r="AQ155" s="31"/>
      <c r="AR155" s="31"/>
      <c r="AS155" s="35" t="e">
        <f t="shared" si="45"/>
        <v>#N/A</v>
      </c>
      <c r="AT155" s="35" t="e">
        <f t="shared" si="45"/>
        <v>#N/A</v>
      </c>
      <c r="AU155" s="35">
        <f t="shared" si="45"/>
        <v>0</v>
      </c>
      <c r="AV155" s="35">
        <f t="shared" si="45"/>
        <v>0</v>
      </c>
      <c r="AW155" s="35" t="e">
        <f t="shared" si="46"/>
        <v>#N/A</v>
      </c>
      <c r="AX155" s="35" t="e">
        <f t="shared" si="46"/>
        <v>#N/A</v>
      </c>
      <c r="AY155" s="35" t="e">
        <f t="shared" si="61"/>
        <v>#N/A</v>
      </c>
      <c r="AZ155" s="35" t="e">
        <f t="shared" si="62"/>
        <v>#N/A</v>
      </c>
      <c r="BA155" s="31"/>
      <c r="BB155" s="31"/>
      <c r="BC155" s="35"/>
      <c r="BD155" s="35"/>
      <c r="BE155" s="35"/>
      <c r="BF155" s="35"/>
      <c r="BG155" s="35"/>
      <c r="BH155" s="35"/>
      <c r="BI155" s="35"/>
      <c r="BJ155" s="35"/>
      <c r="BK155" s="35"/>
    </row>
    <row r="156" spans="2:63" hidden="1" x14ac:dyDescent="0.25">
      <c r="B156" s="24"/>
      <c r="C156" s="11" t="s">
        <v>40</v>
      </c>
      <c r="D156" s="11" t="s">
        <v>41</v>
      </c>
      <c r="E156" s="56" t="s">
        <v>53</v>
      </c>
      <c r="F156" s="1"/>
      <c r="G156" s="1" t="s">
        <v>71</v>
      </c>
      <c r="H156" s="9">
        <v>220</v>
      </c>
      <c r="I156" s="10" t="s">
        <v>76</v>
      </c>
      <c r="J156" s="10" t="s">
        <v>79</v>
      </c>
      <c r="K156" s="25">
        <f t="shared" si="63"/>
        <v>43101</v>
      </c>
      <c r="L156" s="25">
        <f t="shared" si="63"/>
        <v>50040</v>
      </c>
      <c r="M156" s="9" t="s">
        <v>71</v>
      </c>
      <c r="N156" s="35">
        <f t="shared" si="51"/>
        <v>5390.2780441035484</v>
      </c>
      <c r="O156" s="35">
        <f t="shared" si="52"/>
        <v>51.149003651353482</v>
      </c>
      <c r="P156" s="35">
        <f t="shared" si="53"/>
        <v>1.0429999999999999</v>
      </c>
      <c r="Q156" s="35">
        <f t="shared" si="54"/>
        <v>112.56100000000001</v>
      </c>
      <c r="R156" s="47">
        <f t="shared" si="55"/>
        <v>11379.442999999999</v>
      </c>
      <c r="S156" s="47">
        <f t="shared" si="56"/>
        <v>101.09578806158437</v>
      </c>
      <c r="T156" s="9"/>
      <c r="W156" s="34">
        <f t="shared" si="47"/>
        <v>5390.2780441035484</v>
      </c>
      <c r="X156" s="34">
        <f t="shared" si="47"/>
        <v>51.149003651353482</v>
      </c>
      <c r="Y156" s="34">
        <f>('[11]FACTURACION MAR18'!L742)/1000</f>
        <v>1.0429999999999999</v>
      </c>
      <c r="Z156" s="55">
        <f>('[11]FACTURACION MAR18'!K742)/1000</f>
        <v>112.56100000000001</v>
      </c>
      <c r="AA156" s="55">
        <f>('[11]FACTURACION MAR18'!P742)/1000</f>
        <v>5622.06</v>
      </c>
      <c r="AB156" s="55">
        <f>('[11]FACTURACION MAR18'!O742)/1000</f>
        <v>5757.3829999999998</v>
      </c>
      <c r="AC156" s="55">
        <f>('[11]FACTURACION MAR18'!Q742)/1000</f>
        <v>0.68700000000000006</v>
      </c>
      <c r="AD156" s="34">
        <f t="shared" si="57"/>
        <v>11379.442999999999</v>
      </c>
      <c r="AE156" s="34">
        <f t="shared" si="58"/>
        <v>101.09578806158437</v>
      </c>
      <c r="AF156" s="31"/>
      <c r="AG156" s="31"/>
      <c r="AH156" s="35" t="e">
        <f>+INDEX([2]Precios!$B$9:$H$35,MATCH($J156,[2]Precios!$B$9:$B$35,0),7)</f>
        <v>#N/A</v>
      </c>
      <c r="AI156" s="35" t="e">
        <f>+INDEX([2]Precios!$B$9:$H$35,MATCH($J156,[2]Precios!$B$9:$B$35,0),6)</f>
        <v>#N/A</v>
      </c>
      <c r="AJ156" s="36">
        <f t="shared" si="59"/>
        <v>112.56100000000001</v>
      </c>
      <c r="AK156" s="36">
        <f t="shared" si="59"/>
        <v>11379.442999999999</v>
      </c>
      <c r="AL156" s="36" t="e">
        <f t="shared" si="64"/>
        <v>#N/A</v>
      </c>
      <c r="AM156" s="36" t="e">
        <f t="shared" si="64"/>
        <v>#N/A</v>
      </c>
      <c r="AN156" s="36"/>
      <c r="AO156" s="37" t="e">
        <f t="shared" si="50"/>
        <v>#N/A</v>
      </c>
      <c r="AP156" s="34" t="e">
        <f t="shared" si="60"/>
        <v>#N/A</v>
      </c>
      <c r="AQ156" s="31"/>
      <c r="AR156" s="31"/>
      <c r="AS156" s="35" t="e">
        <f t="shared" si="45"/>
        <v>#N/A</v>
      </c>
      <c r="AT156" s="35" t="e">
        <f t="shared" si="45"/>
        <v>#N/A</v>
      </c>
      <c r="AU156" s="35">
        <f t="shared" si="45"/>
        <v>0</v>
      </c>
      <c r="AV156" s="35">
        <f t="shared" si="45"/>
        <v>0</v>
      </c>
      <c r="AW156" s="35" t="e">
        <f t="shared" si="46"/>
        <v>#N/A</v>
      </c>
      <c r="AX156" s="35" t="e">
        <f t="shared" si="46"/>
        <v>#N/A</v>
      </c>
      <c r="AY156" s="35" t="e">
        <f t="shared" si="61"/>
        <v>#N/A</v>
      </c>
      <c r="AZ156" s="35" t="e">
        <f t="shared" si="62"/>
        <v>#N/A</v>
      </c>
      <c r="BA156" s="31"/>
      <c r="BB156" s="31"/>
      <c r="BC156" s="35"/>
      <c r="BD156" s="35"/>
      <c r="BE156" s="35"/>
      <c r="BF156" s="35"/>
      <c r="BG156" s="35"/>
      <c r="BH156" s="35"/>
      <c r="BI156" s="35"/>
      <c r="BJ156" s="35"/>
      <c r="BK156" s="35"/>
    </row>
    <row r="157" spans="2:63" hidden="1" x14ac:dyDescent="0.25">
      <c r="B157" s="24"/>
      <c r="C157" s="11" t="s">
        <v>40</v>
      </c>
      <c r="D157" s="11" t="s">
        <v>41</v>
      </c>
      <c r="E157" s="56" t="s">
        <v>53</v>
      </c>
      <c r="F157" s="1"/>
      <c r="G157" s="1" t="s">
        <v>65</v>
      </c>
      <c r="H157" s="9">
        <v>220</v>
      </c>
      <c r="I157" s="10" t="s">
        <v>76</v>
      </c>
      <c r="J157" s="10" t="s">
        <v>79</v>
      </c>
      <c r="K157" s="25">
        <f t="shared" si="63"/>
        <v>43101</v>
      </c>
      <c r="L157" s="25">
        <f t="shared" si="63"/>
        <v>50040</v>
      </c>
      <c r="M157" s="9" t="s">
        <v>65</v>
      </c>
      <c r="N157" s="35">
        <f t="shared" si="51"/>
        <v>5271.1764705882351</v>
      </c>
      <c r="O157" s="35">
        <f t="shared" si="52"/>
        <v>48.898061020815511</v>
      </c>
      <c r="P157" s="35">
        <f t="shared" si="53"/>
        <v>5.0999999999999997E-2</v>
      </c>
      <c r="Q157" s="35">
        <f t="shared" si="54"/>
        <v>7.0140000000000002</v>
      </c>
      <c r="R157" s="47">
        <f t="shared" si="55"/>
        <v>611.80099999999993</v>
      </c>
      <c r="S157" s="47">
        <f t="shared" si="56"/>
        <v>87.225691474194448</v>
      </c>
      <c r="T157" s="9"/>
      <c r="W157" s="34">
        <f t="shared" si="47"/>
        <v>5271.1764705882351</v>
      </c>
      <c r="X157" s="34">
        <f t="shared" si="47"/>
        <v>48.898061020815511</v>
      </c>
      <c r="Y157" s="34">
        <f>('[11]FACTURACION MAR18'!L743)/1000</f>
        <v>5.0999999999999997E-2</v>
      </c>
      <c r="Z157" s="55">
        <f>('[11]FACTURACION MAR18'!K743)/1000</f>
        <v>7.0140000000000002</v>
      </c>
      <c r="AA157" s="55">
        <f>('[11]FACTURACION MAR18'!P743)/1000</f>
        <v>268.83</v>
      </c>
      <c r="AB157" s="55">
        <f>('[11]FACTURACION MAR18'!O743)/1000</f>
        <v>342.971</v>
      </c>
      <c r="AC157" s="55">
        <f>('[11]FACTURACION MAR18'!Q743)/1000</f>
        <v>0</v>
      </c>
      <c r="AD157" s="34">
        <f t="shared" si="57"/>
        <v>611.80099999999993</v>
      </c>
      <c r="AE157" s="34">
        <f t="shared" si="58"/>
        <v>87.225691474194448</v>
      </c>
      <c r="AF157" s="31"/>
      <c r="AG157" s="31"/>
      <c r="AH157" s="35" t="e">
        <f>+INDEX([2]Precios!$B$9:$H$35,MATCH($J157,[2]Precios!$B$9:$B$35,0),7)</f>
        <v>#N/A</v>
      </c>
      <c r="AI157" s="35" t="e">
        <f>+INDEX([2]Precios!$B$9:$H$35,MATCH($J157,[2]Precios!$B$9:$B$35,0),6)</f>
        <v>#N/A</v>
      </c>
      <c r="AJ157" s="36">
        <f t="shared" si="59"/>
        <v>7.0140000000000002</v>
      </c>
      <c r="AK157" s="36">
        <f t="shared" si="59"/>
        <v>611.80099999999993</v>
      </c>
      <c r="AL157" s="36" t="e">
        <f t="shared" si="64"/>
        <v>#N/A</v>
      </c>
      <c r="AM157" s="36" t="e">
        <f t="shared" si="64"/>
        <v>#N/A</v>
      </c>
      <c r="AN157" s="36"/>
      <c r="AO157" s="37" t="e">
        <f t="shared" si="50"/>
        <v>#N/A</v>
      </c>
      <c r="AP157" s="34" t="e">
        <f t="shared" si="60"/>
        <v>#N/A</v>
      </c>
      <c r="AQ157" s="31"/>
      <c r="AR157" s="31"/>
      <c r="AS157" s="35" t="e">
        <f t="shared" si="45"/>
        <v>#N/A</v>
      </c>
      <c r="AT157" s="35" t="e">
        <f t="shared" si="45"/>
        <v>#N/A</v>
      </c>
      <c r="AU157" s="35">
        <f t="shared" si="45"/>
        <v>0</v>
      </c>
      <c r="AV157" s="35">
        <f t="shared" si="45"/>
        <v>0</v>
      </c>
      <c r="AW157" s="35" t="e">
        <f t="shared" si="46"/>
        <v>#N/A</v>
      </c>
      <c r="AX157" s="35" t="e">
        <f t="shared" si="46"/>
        <v>#N/A</v>
      </c>
      <c r="AY157" s="35" t="e">
        <f t="shared" si="61"/>
        <v>#N/A</v>
      </c>
      <c r="AZ157" s="35" t="e">
        <f t="shared" si="62"/>
        <v>#N/A</v>
      </c>
      <c r="BA157" s="31"/>
      <c r="BB157" s="31"/>
      <c r="BC157" s="35"/>
      <c r="BD157" s="35"/>
      <c r="BE157" s="35"/>
      <c r="BF157" s="35"/>
      <c r="BG157" s="35"/>
      <c r="BH157" s="35"/>
      <c r="BI157" s="35"/>
      <c r="BJ157" s="35"/>
      <c r="BK157" s="35"/>
    </row>
    <row r="158" spans="2:63" hidden="1" x14ac:dyDescent="0.25">
      <c r="B158" s="24"/>
      <c r="C158" s="11" t="s">
        <v>40</v>
      </c>
      <c r="D158" s="11" t="s">
        <v>41</v>
      </c>
      <c r="E158" s="56" t="s">
        <v>53</v>
      </c>
      <c r="F158" s="1"/>
      <c r="G158" s="1" t="s">
        <v>74</v>
      </c>
      <c r="H158" s="9">
        <v>220</v>
      </c>
      <c r="I158" s="10" t="s">
        <v>76</v>
      </c>
      <c r="J158" s="10" t="s">
        <v>79</v>
      </c>
      <c r="K158" s="25">
        <f t="shared" si="63"/>
        <v>43101</v>
      </c>
      <c r="L158" s="25">
        <f t="shared" si="63"/>
        <v>50040</v>
      </c>
      <c r="M158" s="9" t="s">
        <v>74</v>
      </c>
      <c r="N158" s="35">
        <f t="shared" si="51"/>
        <v>5416.6759379042696</v>
      </c>
      <c r="O158" s="35">
        <f t="shared" si="52"/>
        <v>50.597001466105056</v>
      </c>
      <c r="P158" s="35">
        <f t="shared" si="53"/>
        <v>1.546</v>
      </c>
      <c r="Q158" s="35">
        <f t="shared" si="54"/>
        <v>171.88399999999999</v>
      </c>
      <c r="R158" s="47">
        <f t="shared" si="55"/>
        <v>17070.995999999999</v>
      </c>
      <c r="S158" s="47">
        <f t="shared" si="56"/>
        <v>99.316957948383802</v>
      </c>
      <c r="T158" s="9"/>
      <c r="W158" s="34">
        <f t="shared" si="47"/>
        <v>5416.6759379042696</v>
      </c>
      <c r="X158" s="34">
        <f t="shared" si="47"/>
        <v>50.597001466105056</v>
      </c>
      <c r="Y158" s="34">
        <f>('[11]FACTURACION MAR18'!L744)/1000</f>
        <v>1.546</v>
      </c>
      <c r="Z158" s="55">
        <f>('[11]FACTURACION MAR18'!K744)/1000</f>
        <v>171.88399999999999</v>
      </c>
      <c r="AA158" s="55">
        <f>('[11]FACTURACION MAR18'!P744)/1000</f>
        <v>8374.1810000000005</v>
      </c>
      <c r="AB158" s="55">
        <f>('[11]FACTURACION MAR18'!O744)/1000</f>
        <v>8696.8150000000005</v>
      </c>
      <c r="AC158" s="55">
        <f>('[11]FACTURACION MAR18'!Q744)/1000</f>
        <v>4.8710000000000004</v>
      </c>
      <c r="AD158" s="34">
        <f t="shared" si="57"/>
        <v>17070.995999999999</v>
      </c>
      <c r="AE158" s="34">
        <f t="shared" si="58"/>
        <v>99.316957948383802</v>
      </c>
      <c r="AF158" s="31"/>
      <c r="AG158" s="31"/>
      <c r="AH158" s="35" t="e">
        <f>+INDEX([2]Precios!$B$9:$H$35,MATCH($J158,[2]Precios!$B$9:$B$35,0),7)</f>
        <v>#N/A</v>
      </c>
      <c r="AI158" s="35" t="e">
        <f>+INDEX([2]Precios!$B$9:$H$35,MATCH($J158,[2]Precios!$B$9:$B$35,0),6)</f>
        <v>#N/A</v>
      </c>
      <c r="AJ158" s="36">
        <f t="shared" si="59"/>
        <v>171.88399999999999</v>
      </c>
      <c r="AK158" s="36">
        <f t="shared" si="59"/>
        <v>17070.995999999999</v>
      </c>
      <c r="AL158" s="36" t="e">
        <f t="shared" si="64"/>
        <v>#N/A</v>
      </c>
      <c r="AM158" s="36" t="e">
        <f t="shared" si="64"/>
        <v>#N/A</v>
      </c>
      <c r="AN158" s="36"/>
      <c r="AO158" s="37" t="e">
        <f t="shared" si="50"/>
        <v>#N/A</v>
      </c>
      <c r="AP158" s="34" t="e">
        <f t="shared" si="60"/>
        <v>#N/A</v>
      </c>
      <c r="AQ158" s="31"/>
      <c r="AR158" s="31"/>
      <c r="AS158" s="35" t="e">
        <f t="shared" si="45"/>
        <v>#N/A</v>
      </c>
      <c r="AT158" s="35" t="e">
        <f t="shared" si="45"/>
        <v>#N/A</v>
      </c>
      <c r="AU158" s="35">
        <f t="shared" si="45"/>
        <v>0</v>
      </c>
      <c r="AV158" s="35">
        <f t="shared" si="45"/>
        <v>0</v>
      </c>
      <c r="AW158" s="35" t="e">
        <f t="shared" si="46"/>
        <v>#N/A</v>
      </c>
      <c r="AX158" s="35" t="e">
        <f t="shared" si="46"/>
        <v>#N/A</v>
      </c>
      <c r="AY158" s="35" t="e">
        <f t="shared" si="61"/>
        <v>#N/A</v>
      </c>
      <c r="AZ158" s="35" t="e">
        <f t="shared" si="62"/>
        <v>#N/A</v>
      </c>
      <c r="BA158" s="31"/>
      <c r="BB158" s="31"/>
      <c r="BC158" s="35"/>
      <c r="BD158" s="35"/>
      <c r="BE158" s="35"/>
      <c r="BF158" s="35"/>
      <c r="BG158" s="35"/>
      <c r="BH158" s="35"/>
      <c r="BI158" s="35"/>
      <c r="BJ158" s="35"/>
      <c r="BK158" s="35"/>
    </row>
    <row r="159" spans="2:63" x14ac:dyDescent="0.25"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</row>
  </sheetData>
  <autoFilter ref="C7:T158" xr:uid="{1F0AFE33-C0A5-43B3-BFD5-2E608D1E6701}">
    <filterColumn colId="2">
      <filters>
        <filter val="Conafe"/>
      </filters>
    </filterColumn>
  </autoFilter>
  <conditionalFormatting sqref="AY9:AY158">
    <cfRule type="cellIs" dxfId="9" priority="1" operator="greaterThan">
      <formula>0</formula>
    </cfRule>
    <cfRule type="cellIs" dxfId="8" priority="2" operator="lessThan">
      <formula>0</formula>
    </cfRule>
  </conditionalFormatting>
  <hyperlinks>
    <hyperlink ref="B4" location="Cuadro3!B4" display="Mensual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AA811-5612-4081-A31C-1B3BFCBB37EF}">
  <dimension ref="B7:G20"/>
  <sheetViews>
    <sheetView topLeftCell="B1" workbookViewId="0">
      <selection activeCell="E9" sqref="E9"/>
    </sheetView>
  </sheetViews>
  <sheetFormatPr baseColWidth="10" defaultColWidth="9.140625" defaultRowHeight="12.75" x14ac:dyDescent="0.2"/>
  <cols>
    <col min="3" max="3" width="26.5703125" bestFit="1" customWidth="1"/>
    <col min="4" max="4" width="11.5703125" bestFit="1" customWidth="1"/>
    <col min="5" max="5" width="13.85546875" bestFit="1" customWidth="1"/>
    <col min="6" max="6" width="11.85546875" bestFit="1" customWidth="1"/>
  </cols>
  <sheetData>
    <row r="7" spans="2:7" x14ac:dyDescent="0.2">
      <c r="C7" s="48" t="s">
        <v>91</v>
      </c>
      <c r="D7" s="49" t="s">
        <v>92</v>
      </c>
      <c r="E7" s="49" t="s">
        <v>93</v>
      </c>
    </row>
    <row r="8" spans="2:7" x14ac:dyDescent="0.2">
      <c r="C8" s="50" t="s">
        <v>42</v>
      </c>
      <c r="D8" s="51">
        <f>+SUMIF('Tabla N°1'!$E$8:$E$300,"="&amp;C8,'Tabla N°1'!$AA$8:$AA$300)+SUMIF('Tabla N°1'!$E$8:$E$300,"="&amp;Comprobaciones!$C8,'Tabla N°1'!$AB$8:$AB$300)+SUMIF('Tabla N°1'!$E$8:$E$300,"="&amp;Comprobaciones!$C8,'Tabla N°1'!$AC$8:$AC$300)</f>
        <v>3794.6629999999996</v>
      </c>
      <c r="E8" s="51">
        <f>+SUM('[1]FACTURACION FEB18'!$R$10,'[1]FACTURACION FEB18'!$R$20,'[1]FACTURACION FEB18'!$R$30)/1000</f>
        <v>4752.165</v>
      </c>
      <c r="F8" s="51">
        <f>'[1]MONTOS A FACTURAR'!$F$10/1000</f>
        <v>4752.165</v>
      </c>
      <c r="G8" s="52">
        <f>E8-F8</f>
        <v>0</v>
      </c>
    </row>
    <row r="9" spans="2:7" x14ac:dyDescent="0.2">
      <c r="C9" s="50" t="s">
        <v>43</v>
      </c>
      <c r="D9" s="51">
        <f>+SUMIF('Tabla N°1'!$E$8:$E$300,"="&amp;C9,'Tabla N°1'!$AA$8:$AA$300)+SUMIF('Tabla N°1'!$E$8:$E$300,"="&amp;Comprobaciones!$C9,'Tabla N°1'!$AB$8:$AB$300)+SUMIF('Tabla N°1'!$E$8:$E$300,"="&amp;Comprobaciones!$C9,'Tabla N°1'!$AC$8:$AC$300)</f>
        <v>0</v>
      </c>
      <c r="E9" s="51">
        <f>'[12]MONTOS A FACTURAR'!$F$9/1000</f>
        <v>2122953.8110000002</v>
      </c>
      <c r="F9" s="51">
        <f>D9-E9</f>
        <v>-2122953.8110000002</v>
      </c>
    </row>
    <row r="10" spans="2:7" x14ac:dyDescent="0.2">
      <c r="B10" t="s">
        <v>94</v>
      </c>
      <c r="C10" s="50" t="s">
        <v>44</v>
      </c>
      <c r="D10" s="51">
        <f>+SUMIF('Tabla N°1'!$E$8:$E$300,"="&amp;C10,'Tabla N°1'!$AA$8:$AA$300)+SUMIF('Tabla N°1'!$E$8:$E$300,"="&amp;Comprobaciones!$C10,'Tabla N°1'!$AB$8:$AB$300)+SUMIF('Tabla N°1'!$E$8:$E$300,"="&amp;Comprobaciones!$C10,'Tabla N°1'!$AC$8:$AC$300)</f>
        <v>10720.712099464828</v>
      </c>
      <c r="E10" s="51">
        <f>+SUM([4]PRORRATA_Precios!$AC$30,[4]PRORRATA_Precios!$AC$34,[4]PRORRATA_Precios!$AC$36)/1000</f>
        <v>10720.712099464827</v>
      </c>
      <c r="F10" s="51">
        <f>D10*1000</f>
        <v>10720712.099464828</v>
      </c>
    </row>
    <row r="11" spans="2:7" x14ac:dyDescent="0.2">
      <c r="B11" t="s">
        <v>94</v>
      </c>
      <c r="C11" s="50" t="s">
        <v>45</v>
      </c>
      <c r="D11" s="51">
        <f>+SUMIF('Tabla N°1'!$E$8:$E$300,"="&amp;C11,'Tabla N°1'!$AA$8:$AA$300)+SUMIF('Tabla N°1'!$E$8:$E$300,"="&amp;Comprobaciones!$C11,'Tabla N°1'!$AB$8:$AB$300)+SUMIF('Tabla N°1'!$E$8:$E$300,"="&amp;Comprobaciones!$C11,'Tabla N°1'!$AC$8:$AC$300)</f>
        <v>93828.732038614908</v>
      </c>
      <c r="E11" s="51">
        <f>[5]Compras!$L$14/1000</f>
        <v>61612.542978678357</v>
      </c>
      <c r="F11" s="51"/>
    </row>
    <row r="12" spans="2:7" x14ac:dyDescent="0.2">
      <c r="C12" s="50" t="s">
        <v>46</v>
      </c>
      <c r="D12" s="51" t="e">
        <f>+SUMIF('Tabla N°1'!$E$8:$E$300,"="&amp;C12,'Tabla N°1'!$AA$8:$AA$300)+SUMIF('Tabla N°1'!$E$8:$E$300,"="&amp;Comprobaciones!$C12,'Tabla N°1'!$AB$8:$AB$300)+SUMIF('Tabla N°1'!$E$8:$E$300,"="&amp;Comprobaciones!$C12,'Tabla N°1'!$AC$8:$AC$300)</f>
        <v>#N/A</v>
      </c>
      <c r="E12" s="51"/>
      <c r="F12" s="51"/>
    </row>
    <row r="13" spans="2:7" x14ac:dyDescent="0.2">
      <c r="C13" s="50" t="s">
        <v>47</v>
      </c>
      <c r="D13" s="51">
        <f>+SUMIF('Tabla N°1'!$E$8:$E$300,"="&amp;C13,'Tabla N°1'!$AA$8:$AA$300)+SUMIF('Tabla N°1'!$E$8:$E$300,"="&amp;Comprobaciones!$C13,'Tabla N°1'!$AB$8:$AB$300)+SUMIF('Tabla N°1'!$E$8:$E$300,"="&amp;Comprobaciones!$C13,'Tabla N°1'!$AC$8:$AC$300)</f>
        <v>69323.129213984314</v>
      </c>
      <c r="E13" s="51">
        <f>+SUM([8]R2!$M$469,[8]R2!$M$499,[8]R2!$M$532)/1000</f>
        <v>29127.365215959795</v>
      </c>
      <c r="F13" s="51"/>
    </row>
    <row r="14" spans="2:7" x14ac:dyDescent="0.2">
      <c r="C14" s="50" t="s">
        <v>48</v>
      </c>
      <c r="D14" s="51">
        <f>+SUMIF('Tabla N°1'!$E$8:$E$300,"="&amp;C14,'Tabla N°1'!$AA$8:$AA$300)+SUMIF('Tabla N°1'!$E$8:$E$300,"="&amp;Comprobaciones!$C14,'Tabla N°1'!$AB$8:$AB$300)+SUMIF('Tabla N°1'!$E$8:$E$300,"="&amp;Comprobaciones!$C14,'Tabla N°1'!$AC$8:$AC$300)</f>
        <v>53836.428314922698</v>
      </c>
      <c r="E14" s="51">
        <f>+SUM([8]R2!$M$575,[8]R2!$M$605,[8]R2!$M$638)/1000</f>
        <v>22620.348031480127</v>
      </c>
      <c r="F14" s="51"/>
    </row>
    <row r="15" spans="2:7" x14ac:dyDescent="0.2">
      <c r="C15" s="50" t="s">
        <v>49</v>
      </c>
      <c r="D15" s="51" t="e">
        <f>+SUMIF('Tabla N°1'!$E$8:$E$300,"="&amp;C15,'Tabla N°1'!$AA$8:$AA$300)+SUMIF('Tabla N°1'!$E$8:$E$300,"="&amp;Comprobaciones!$C15,'Tabla N°1'!$AB$8:$AB$300)+SUMIF('Tabla N°1'!$E$8:$E$300,"="&amp;Comprobaciones!$C15,'Tabla N°1'!$AC$8:$AC$300)</f>
        <v>#N/A</v>
      </c>
      <c r="E15" s="51"/>
      <c r="F15" s="51"/>
    </row>
    <row r="16" spans="2:7" x14ac:dyDescent="0.2">
      <c r="B16" t="s">
        <v>94</v>
      </c>
      <c r="C16" s="50" t="s">
        <v>50</v>
      </c>
      <c r="D16" s="51">
        <f>+SUMIF('Tabla N°1'!$E$8:$E$300,"="&amp;C16,'Tabla N°1'!$AA$8:$AA$300)+SUMIF('Tabla N°1'!$E$8:$E$300,"="&amp;Comprobaciones!$C16,'Tabla N°1'!$AB$8:$AB$300)+SUMIF('Tabla N°1'!$E$8:$E$300,"="&amp;Comprobaciones!$C16,'Tabla N°1'!$AC$8:$AC$300)</f>
        <v>50051.288435999995</v>
      </c>
      <c r="E16" s="51">
        <f>[10]Compras!$L$12/1000</f>
        <v>26824.218128</v>
      </c>
      <c r="F16" s="51"/>
    </row>
    <row r="17" spans="3:6" x14ac:dyDescent="0.2">
      <c r="C17" s="50" t="s">
        <v>51</v>
      </c>
      <c r="D17" s="51">
        <f>+SUMIF('Tabla N°1'!$E$8:$E$300,"="&amp;C17,'Tabla N°1'!$AA$8:$AA$300)+SUMIF('Tabla N°1'!$E$8:$E$300,"="&amp;Comprobaciones!$C17,'Tabla N°1'!$AB$8:$AB$300)+SUMIF('Tabla N°1'!$E$8:$E$300,"="&amp;Comprobaciones!$C17,'Tabla N°1'!$AC$8:$AC$300)</f>
        <v>198698.46400000001</v>
      </c>
      <c r="E17" s="51">
        <f>'[1]MONTOS A FACTURAR'!$F$63/1000</f>
        <v>172163.054</v>
      </c>
      <c r="F17" s="51">
        <f>D17-E17</f>
        <v>26535.410000000003</v>
      </c>
    </row>
    <row r="18" spans="3:6" x14ac:dyDescent="0.2">
      <c r="C18" s="50" t="s">
        <v>52</v>
      </c>
      <c r="D18" s="51">
        <f>+SUMIF('Tabla N°1'!$E$8:$E$300,"="&amp;C18,'Tabla N°1'!$AA$8:$AA$300)+SUMIF('Tabla N°1'!$E$8:$E$300,"="&amp;Comprobaciones!$C18,'Tabla N°1'!$AB$8:$AB$300)+SUMIF('Tabla N°1'!$E$8:$E$300,"="&amp;Comprobaciones!$C18,'Tabla N°1'!$AC$8:$AC$300)</f>
        <v>30924.564000000002</v>
      </c>
      <c r="E18" s="51">
        <f>'[1]MONTOS A FACTURAR'!$F$93/1000</f>
        <v>23376.566999999999</v>
      </c>
      <c r="F18" s="51">
        <f>D18-E18</f>
        <v>7547.997000000003</v>
      </c>
    </row>
    <row r="19" spans="3:6" x14ac:dyDescent="0.2">
      <c r="C19" s="50" t="s">
        <v>53</v>
      </c>
      <c r="D19" s="51">
        <f>+SUMIF('Tabla N°1'!$E$8:$E$300,"="&amp;C19,'Tabla N°1'!$AA$8:$AA$300)+SUMIF('Tabla N°1'!$E$8:$E$300,"="&amp;Comprobaciones!$C19,'Tabla N°1'!$AB$8:$AB$300)+SUMIF('Tabla N°1'!$E$8:$E$300,"="&amp;Comprobaciones!$C19,'Tabla N°1'!$AC$8:$AC$300)</f>
        <v>1012564.2200000002</v>
      </c>
      <c r="E19" s="51">
        <f>'[11]MONTOS A FACTURAR'!$F$15/1000</f>
        <v>1012564.22</v>
      </c>
      <c r="F19" s="51">
        <f>D19-E19</f>
        <v>0</v>
      </c>
    </row>
    <row r="20" spans="3:6" x14ac:dyDescent="0.2">
      <c r="C20" s="53" t="s">
        <v>95</v>
      </c>
      <c r="D20" s="51" t="e">
        <f>+SUM(D8:D19)</f>
        <v>#N/A</v>
      </c>
      <c r="E20" s="51"/>
      <c r="F20" s="51"/>
    </row>
  </sheetData>
  <conditionalFormatting sqref="E8">
    <cfRule type="cellIs" dxfId="7" priority="8" operator="equal">
      <formula>$D$8</formula>
    </cfRule>
  </conditionalFormatting>
  <conditionalFormatting sqref="D8:F20">
    <cfRule type="cellIs" dxfId="6" priority="7" operator="equal">
      <formula>$D$9</formula>
    </cfRule>
  </conditionalFormatting>
  <conditionalFormatting sqref="E10">
    <cfRule type="cellIs" dxfId="5" priority="6" operator="equal">
      <formula>$D$10</formula>
    </cfRule>
  </conditionalFormatting>
  <conditionalFormatting sqref="E11">
    <cfRule type="cellIs" dxfId="4" priority="5" operator="equal">
      <formula>$D$11</formula>
    </cfRule>
  </conditionalFormatting>
  <conditionalFormatting sqref="E13">
    <cfRule type="cellIs" dxfId="3" priority="4" operator="equal">
      <formula>$D$13</formula>
    </cfRule>
  </conditionalFormatting>
  <conditionalFormatting sqref="E14">
    <cfRule type="cellIs" dxfId="2" priority="3" operator="equal">
      <formula>$D$14</formula>
    </cfRule>
  </conditionalFormatting>
  <conditionalFormatting sqref="E16">
    <cfRule type="cellIs" dxfId="1" priority="2" operator="equal">
      <formula>$D$16</formula>
    </cfRule>
  </conditionalFormatting>
  <conditionalFormatting sqref="E17">
    <cfRule type="cellIs" dxfId="0" priority="1" operator="equal">
      <formula>$D$17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N°1</vt:lpstr>
      <vt:lpstr>Comprobaciones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2018-04-13T20:43:33Z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