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19\02-feb\"/>
    </mc:Choice>
  </mc:AlternateContent>
  <xr:revisionPtr revIDLastSave="0" documentId="13_ncr:1_{4471E6E0-1513-4508-BF4C-1ADFA9DF44FD}" xr6:coauthVersionLast="40" xr6:coauthVersionMax="40" xr10:uidLastSave="{00000000-0000-0000-0000-000000000000}"/>
  <bookViews>
    <workbookView xWindow="-120" yWindow="-120" windowWidth="29040" windowHeight="15510" activeTab="1" xr2:uid="{F2358186-0BE2-4736-A654-4A2DCED7D6D4}"/>
  </bookViews>
  <sheets>
    <sheet name="Montos facturar" sheetId="1" r:id="rId1"/>
    <sheet name="Px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2" l="1"/>
  <c r="G12" i="2" s="1"/>
  <c r="D19" i="1" s="1"/>
  <c r="E13" i="2"/>
  <c r="G13" i="2" s="1"/>
  <c r="D20" i="1" s="1"/>
  <c r="E14" i="2"/>
  <c r="G14" i="2" s="1"/>
  <c r="E15" i="2"/>
  <c r="G15" i="2" s="1"/>
  <c r="D23" i="1" s="1"/>
  <c r="E16" i="2"/>
  <c r="G16" i="2" s="1"/>
  <c r="E17" i="2"/>
  <c r="G17" i="2" s="1"/>
  <c r="D11" i="1" s="1"/>
  <c r="E18" i="2"/>
  <c r="G18" i="2" s="1"/>
  <c r="D12" i="2"/>
  <c r="F12" i="2" s="1"/>
  <c r="E12" i="1" s="1"/>
  <c r="D13" i="2"/>
  <c r="F13" i="2" s="1"/>
  <c r="E20" i="1" s="1"/>
  <c r="D14" i="2"/>
  <c r="F14" i="2" s="1"/>
  <c r="D15" i="2"/>
  <c r="F15" i="2" s="1"/>
  <c r="E16" i="1" s="1"/>
  <c r="D16" i="2"/>
  <c r="F16" i="2" s="1"/>
  <c r="E24" i="1" s="1"/>
  <c r="D17" i="2"/>
  <c r="F17" i="2" s="1"/>
  <c r="E25" i="1" s="1"/>
  <c r="D18" i="2"/>
  <c r="F18" i="2" s="1"/>
  <c r="E7" i="1"/>
  <c r="E8" i="1"/>
  <c r="E9" i="1"/>
  <c r="E10" i="1"/>
  <c r="E11" i="1"/>
  <c r="E14" i="1"/>
  <c r="E15" i="1"/>
  <c r="E19" i="1"/>
  <c r="E21" i="1"/>
  <c r="E22" i="1"/>
  <c r="E23" i="1"/>
  <c r="D5" i="1"/>
  <c r="D6" i="1"/>
  <c r="D7" i="1"/>
  <c r="D8" i="1"/>
  <c r="D9" i="1"/>
  <c r="D14" i="1"/>
  <c r="D15" i="1"/>
  <c r="D16" i="1"/>
  <c r="D18" i="1"/>
  <c r="D21" i="1"/>
  <c r="D22" i="1"/>
  <c r="D24" i="1" l="1"/>
  <c r="D17" i="1"/>
  <c r="H17" i="1" s="1"/>
  <c r="D10" i="1"/>
  <c r="H10" i="1" s="1"/>
  <c r="D25" i="1"/>
  <c r="H25" i="1" s="1"/>
  <c r="D13" i="1"/>
  <c r="E18" i="1"/>
  <c r="E6" i="1"/>
  <c r="H6" i="1" s="1"/>
  <c r="D12" i="1"/>
  <c r="E17" i="1"/>
  <c r="E13" i="1"/>
  <c r="H13" i="1" s="1"/>
  <c r="E5" i="1"/>
  <c r="H5" i="1" s="1"/>
  <c r="G30" i="1"/>
  <c r="G33" i="1" s="1"/>
  <c r="H7" i="1"/>
  <c r="H8" i="1"/>
  <c r="H9" i="1"/>
  <c r="H11" i="1"/>
  <c r="H12" i="1"/>
  <c r="H14" i="1"/>
  <c r="H15" i="1"/>
  <c r="H16" i="1"/>
  <c r="H18" i="1"/>
  <c r="H19" i="1"/>
  <c r="H20" i="1"/>
  <c r="H21" i="1"/>
  <c r="H22" i="1"/>
  <c r="H23" i="1"/>
  <c r="H24" i="1"/>
  <c r="G26" i="1" l="1"/>
  <c r="H26" i="1" l="1"/>
</calcChain>
</file>

<file path=xl/sharedStrings.xml><?xml version="1.0" encoding="utf-8"?>
<sst xmlns="http://schemas.openxmlformats.org/spreadsheetml/2006/main" count="117" uniqueCount="52">
  <si>
    <t>Bloque</t>
  </si>
  <si>
    <t>Barra</t>
  </si>
  <si>
    <t>PRECIO POTENCIA</t>
  </si>
  <si>
    <t>PRECIO ENERGÍA</t>
  </si>
  <si>
    <t>POTENCIA</t>
  </si>
  <si>
    <t>ENERGIA</t>
  </si>
  <si>
    <t>COMPRA</t>
  </si>
  <si>
    <t>[$/kW/mes]</t>
  </si>
  <si>
    <t>[$/kWh]</t>
  </si>
  <si>
    <t>[MW] (6)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</si>
  <si>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</si>
  <si>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</si>
  <si>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</si>
  <si>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</si>
  <si>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</si>
  <si>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</si>
  <si>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</si>
  <si>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</si>
  <si>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Facturado</t>
  </si>
  <si>
    <t>Active Energy</t>
  </si>
  <si>
    <t>Capacity</t>
  </si>
  <si>
    <t>ENEL Dx</t>
  </si>
  <si>
    <t>Alto Jahuel 220</t>
  </si>
  <si>
    <t>Cerro Navia 220</t>
  </si>
  <si>
    <t>Chena 220</t>
  </si>
  <si>
    <t>Los Maquis 220</t>
  </si>
  <si>
    <t>Nogales 220</t>
  </si>
  <si>
    <t>Polpaico 220</t>
  </si>
  <si>
    <t>Quillota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</si>
  <si>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</si>
  <si>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</si>
  <si>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</si>
  <si>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</si>
  <si>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</si>
  <si>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</si>
  <si>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</si>
  <si>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</si>
  <si>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</si>
  <si>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</si>
  <si>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</si>
  <si>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(Feb-18 - Jul-18)</t>
  </si>
  <si>
    <t>CPI0</t>
  </si>
  <si>
    <t>(Feb-15 - Jul-15)</t>
  </si>
  <si>
    <t>Factores modulación</t>
  </si>
  <si>
    <t>PNCP 1T-2018</t>
  </si>
  <si>
    <t>Punto Compra</t>
  </si>
  <si>
    <t>Fmodulacion E</t>
  </si>
  <si>
    <t>Fmodulacion P</t>
  </si>
  <si>
    <t>Energia [US$/MWh]</t>
  </si>
  <si>
    <t>Potencia [US$/MWh]</t>
  </si>
  <si>
    <t>Energia [$/kWh]</t>
  </si>
  <si>
    <t>Potencia [$/kWh]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</si>
</sst>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#,##0.0"/>
    <numFmt numFmtId="166" formatCode="0.000"/>
    <numFmt numFmtId="167" formatCode="#,##0.0000"/>
    <numFmt numFmtId="168" formatCode="0.00000"/>
    <numFmt numFmtId="169" formatCode="#,##0.00000"/>
  </numFmts>
  <fonts count="7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right" vertical="center" indent="1"/>
    </xf>
    <xf numFmtId="3" fontId="0" fillId="0" borderId="4" xfId="0" applyNumberFormat="1" applyBorder="1" applyAlignment="1">
      <alignment horizontal="right" vertical="center" indent="1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right" vertical="center" indent="1"/>
    </xf>
    <xf numFmtId="3" fontId="0" fillId="0" borderId="0" xfId="0" applyNumberFormat="1" applyAlignment="1">
      <alignment horizontal="right" vertical="center" indent="1"/>
    </xf>
    <xf numFmtId="0" fontId="0" fillId="0" borderId="2" xfId="0" applyBorder="1"/>
    <xf numFmtId="0" fontId="0" fillId="0" borderId="3" xfId="0" applyBorder="1"/>
    <xf numFmtId="2" fontId="0" fillId="0" borderId="2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0" fillId="0" borderId="2" xfId="0" applyBorder="1" applyAlignment="1">
      <alignment horizontal="right"/>
    </xf>
    <xf numFmtId="3" fontId="0" fillId="0" borderId="2" xfId="0" applyNumberFormat="1" applyBorder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2" fillId="3" borderId="3" xfId="0" applyFont="1" applyFill="1" applyBorder="1" applyAlignment="1">
      <alignment horizontal="center"/>
    </xf>
    <xf numFmtId="3" fontId="2" fillId="3" borderId="2" xfId="0" applyNumberFormat="1" applyFont="1" applyFill="1" applyBorder="1" applyAlignment="1">
      <alignment horizontal="right" vertical="center" indent="1"/>
    </xf>
    <xf numFmtId="2" fontId="0" fillId="0" borderId="3" xfId="0" applyNumberFormat="1" applyBorder="1" applyAlignment="1">
      <alignment horizontal="right" vertical="center" indent="1"/>
    </xf>
    <xf numFmtId="3" fontId="0" fillId="0" borderId="2" xfId="0" applyNumberFormat="1" applyBorder="1" applyAlignment="1">
      <alignment horizontal="right" vertical="center" indent="1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1" fillId="4" borderId="2" xfId="0" applyFont="1" applyFill="1" applyBorder="1"/>
    <xf numFmtId="164" fontId="2" fillId="3" borderId="7" xfId="0" applyNumberFormat="1" applyFont="1" applyFill="1" applyBorder="1" applyAlignment="1">
      <alignment horizontal="right" vertical="center" indent="1"/>
    </xf>
    <xf numFmtId="165" fontId="2" fillId="3" borderId="8" xfId="0" applyNumberFormat="1" applyFont="1" applyFill="1" applyBorder="1" applyAlignment="1">
      <alignment horizontal="right" vertical="center" indent="1"/>
    </xf>
    <xf numFmtId="0" fontId="0" fillId="0" borderId="6" xfId="0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4" fontId="5" fillId="0" borderId="0" xfId="0" applyNumberFormat="1" applyFont="1"/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4" fillId="8" borderId="10" xfId="0" applyFont="1" applyFill="1" applyBorder="1"/>
    <xf numFmtId="167" fontId="4" fillId="8" borderId="0" xfId="0" applyNumberFormat="1" applyFont="1" applyFill="1" applyAlignment="1">
      <alignment horizontal="center"/>
    </xf>
    <xf numFmtId="166" fontId="4" fillId="8" borderId="0" xfId="0" applyNumberFormat="1" applyFont="1" applyFill="1" applyAlignment="1">
      <alignment horizontal="center"/>
    </xf>
    <xf numFmtId="168" fontId="4" fillId="8" borderId="0" xfId="0" applyNumberFormat="1" applyFont="1" applyFill="1" applyAlignment="1">
      <alignment horizontal="center"/>
    </xf>
    <xf numFmtId="169" fontId="4" fillId="8" borderId="1" xfId="0" applyNumberFormat="1" applyFont="1" applyFill="1" applyBorder="1" applyAlignment="1">
      <alignment horizontal="center"/>
    </xf>
    <xf numFmtId="4" fontId="4" fillId="0" borderId="0" xfId="0" applyNumberFormat="1" applyFont="1"/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H37"/>
  <sheetViews>
    <sheetView zoomScale="90" zoomScaleNormal="90" workbookViewId="0">
      <selection activeCell="H23" sqref="H23"/>
    </sheetView>
  </sheetViews>
  <sheetFormatPr baseColWidth="10" defaultRowHeight="13.5" x14ac:dyDescent="0.25"/>
  <cols>
    <col min="2" max="2" width="7.28515625" bestFit="1" customWidth="1"/>
    <col min="3" max="3" width="21.85546875" customWidth="1"/>
    <col min="4" max="4" width="17.7109375" bestFit="1" customWidth="1"/>
    <col min="5" max="6" width="16.42578125" bestFit="1" customWidth="1"/>
    <col min="7" max="7" width="16.140625" customWidth="1"/>
    <col min="8" max="8" width="16.42578125" customWidth="1"/>
  </cols>
  <sheetData>
    <row r="2" spans="1:8" x14ac:dyDescent="0.25">
      <c r="A2" s="14"/>
      <c r="B2" s="14"/>
      <c r="C2" s="14"/>
      <c r="D2" s="14"/>
      <c r="E2" s="14"/>
      <c r="F2" s="40" t="s">
        <v>29</v>
      </c>
      <c r="G2" s="41"/>
      <c r="H2" s="42"/>
    </row>
    <row r="3" spans="1:8" x14ac:dyDescent="0.25">
      <c r="A3" s="36" t="s">
        <v>17</v>
      </c>
      <c r="B3" s="36" t="s">
        <v>0</v>
      </c>
      <c r="C3" s="38" t="s">
        <v>1</v>
      </c>
      <c r="D3" s="1" t="s">
        <v>2</v>
      </c>
      <c r="E3" s="2" t="s">
        <v>3</v>
      </c>
      <c r="F3" s="1" t="s">
        <v>4</v>
      </c>
      <c r="G3" s="2" t="s">
        <v>5</v>
      </c>
      <c r="H3" s="1" t="s">
        <v>6</v>
      </c>
    </row>
    <row r="4" spans="1:8" x14ac:dyDescent="0.25">
      <c r="A4" s="37"/>
      <c r="B4" s="37"/>
      <c r="C4" s="39"/>
      <c r="D4" s="3" t="s">
        <v>7</v>
      </c>
      <c r="E4" s="4" t="s">
        <v>8</v>
      </c>
      <c r="F4" s="3" t="s">
        <v>9</v>
      </c>
      <c r="G4" s="4" t="s">
        <v>10</v>
      </c>
      <c r="H4" s="3" t="s">
        <v>16</v>
      </c>
    </row>
    <row r="5" spans="1:8" x14ac:dyDescent="0.25">
      <c r="A5" t="s">
        <v>21</v>
      </c>
      <c r="B5" s="5" t="s">
        <v>11</v>
      </c>
      <c r="C5" s="6" t="s">
        <v>22</v>
      </c>
      <c r="D5" s="31">
        <f>VLOOKUP($C5,Px!$A$12:$G$18,7,0)</f>
        <v>5615.1007499999996</v>
      </c>
      <c r="E5" s="70">
        <f>VLOOKUP($C5,Px!$A$12:$G$18,6,0)</f>
        <v>53.287469999999999</v>
      </c>
      <c r="F5" s="7"/>
      <c r="G5" s="8">
        <v>1339.172</v>
      </c>
      <c r="H5" s="9">
        <f t="shared" ref="H5:H25" si="0">(G5*E5+F5*D5)*1000</f>
        <v>71361087.774839997</v>
      </c>
    </row>
    <row r="6" spans="1:8" x14ac:dyDescent="0.25">
      <c r="A6" t="s">
        <v>21</v>
      </c>
      <c r="B6" t="s">
        <v>11</v>
      </c>
      <c r="C6" s="10" t="s">
        <v>23</v>
      </c>
      <c r="D6" s="29">
        <f>VLOOKUP($C6,Px!$A$12:$G$18,7,0)</f>
        <v>5738.0550300000004</v>
      </c>
      <c r="E6" s="71">
        <f>VLOOKUP($C6,Px!$A$12:$G$18,6,0)</f>
        <v>54.228380000000001</v>
      </c>
      <c r="F6" s="11"/>
      <c r="G6" s="12">
        <v>1402.722</v>
      </c>
      <c r="H6" s="13">
        <f t="shared" si="0"/>
        <v>76067341.650360003</v>
      </c>
    </row>
    <row r="7" spans="1:8" x14ac:dyDescent="0.25">
      <c r="A7" t="s">
        <v>21</v>
      </c>
      <c r="B7" t="s">
        <v>11</v>
      </c>
      <c r="C7" s="10" t="s">
        <v>24</v>
      </c>
      <c r="D7" s="29">
        <f>VLOOKUP($C7,Px!$A$12:$G$18,7,0)</f>
        <v>5738.6216400000003</v>
      </c>
      <c r="E7" s="71">
        <f>VLOOKUP($C7,Px!$A$12:$G$18,6,0)</f>
        <v>54.10472</v>
      </c>
      <c r="F7" s="11"/>
      <c r="G7" s="12">
        <v>853.702</v>
      </c>
      <c r="H7" s="13">
        <f t="shared" si="0"/>
        <v>46189307.673440002</v>
      </c>
    </row>
    <row r="8" spans="1:8" x14ac:dyDescent="0.25">
      <c r="A8" t="s">
        <v>21</v>
      </c>
      <c r="B8" t="s">
        <v>11</v>
      </c>
      <c r="C8" s="10" t="s">
        <v>25</v>
      </c>
      <c r="D8" s="29">
        <f>VLOOKUP($C8,Px!$A$12:$G$18,7,0)</f>
        <v>5733.5221499999998</v>
      </c>
      <c r="E8" s="71">
        <f>VLOOKUP($C8,Px!$A$12:$G$18,6,0)</f>
        <v>54.93271</v>
      </c>
      <c r="F8" s="11"/>
      <c r="G8" s="12">
        <v>3.0979999999999999</v>
      </c>
      <c r="H8" s="13">
        <f t="shared" si="0"/>
        <v>170181.53558</v>
      </c>
    </row>
    <row r="9" spans="1:8" x14ac:dyDescent="0.25">
      <c r="A9" t="s">
        <v>21</v>
      </c>
      <c r="B9" t="s">
        <v>11</v>
      </c>
      <c r="C9" s="10" t="s">
        <v>26</v>
      </c>
      <c r="D9" s="29">
        <f>VLOOKUP($C9,Px!$A$12:$G$18,7,0)</f>
        <v>5483.0807199999999</v>
      </c>
      <c r="E9" s="71">
        <f>VLOOKUP($C9,Px!$A$12:$G$18,6,0)</f>
        <v>53.448770000000003</v>
      </c>
      <c r="F9" s="11"/>
      <c r="G9" s="12">
        <v>5.0000000000000001E-3</v>
      </c>
      <c r="H9" s="13">
        <f t="shared" si="0"/>
        <v>267.24385000000001</v>
      </c>
    </row>
    <row r="10" spans="1:8" x14ac:dyDescent="0.25">
      <c r="A10" t="s">
        <v>21</v>
      </c>
      <c r="B10" t="s">
        <v>11</v>
      </c>
      <c r="C10" s="10" t="s">
        <v>27</v>
      </c>
      <c r="D10" s="29">
        <f>VLOOKUP($C10,Px!$A$12:$G$18,7,0)</f>
        <v>5666.0956100000003</v>
      </c>
      <c r="E10" s="71">
        <f>VLOOKUP($C10,Px!$A$12:$G$18,6,0)</f>
        <v>53.765990000000002</v>
      </c>
      <c r="F10" s="11"/>
      <c r="G10" s="12">
        <v>873.05100000000004</v>
      </c>
      <c r="H10" s="13">
        <f t="shared" si="0"/>
        <v>46940451.335490003</v>
      </c>
    </row>
    <row r="11" spans="1:8" x14ac:dyDescent="0.25">
      <c r="A11" t="s">
        <v>21</v>
      </c>
      <c r="B11" t="s">
        <v>11</v>
      </c>
      <c r="C11" s="10" t="s">
        <v>28</v>
      </c>
      <c r="D11" s="29">
        <f>VLOOKUP($C11,Px!$A$12:$G$18,7,0)</f>
        <v>5743.1545100000003</v>
      </c>
      <c r="E11" s="71">
        <f>VLOOKUP($C11,Px!$A$12:$G$18,6,0)</f>
        <v>54.024070000000002</v>
      </c>
      <c r="F11" s="11"/>
      <c r="G11" s="12">
        <v>14.336</v>
      </c>
      <c r="H11" s="13">
        <f t="shared" si="0"/>
        <v>774489.06752000004</v>
      </c>
    </row>
    <row r="12" spans="1:8" x14ac:dyDescent="0.25">
      <c r="A12" t="s">
        <v>21</v>
      </c>
      <c r="B12" t="s">
        <v>12</v>
      </c>
      <c r="C12" s="10" t="s">
        <v>22</v>
      </c>
      <c r="D12" s="29">
        <f>VLOOKUP($C12,Px!$A$12:$G$18,7,0)</f>
        <v>5615.1007499999996</v>
      </c>
      <c r="E12" s="71">
        <f>VLOOKUP($C12,Px!$A$12:$G$18,6,0)</f>
        <v>53.287469999999999</v>
      </c>
      <c r="F12" s="11"/>
      <c r="G12" s="12">
        <v>2158.1640000000002</v>
      </c>
      <c r="H12" s="13">
        <f t="shared" si="0"/>
        <v>115003099.40508001</v>
      </c>
    </row>
    <row r="13" spans="1:8" x14ac:dyDescent="0.25">
      <c r="A13" t="s">
        <v>21</v>
      </c>
      <c r="B13" t="s">
        <v>12</v>
      </c>
      <c r="C13" s="10" t="s">
        <v>23</v>
      </c>
      <c r="D13" s="29">
        <f>VLOOKUP($C13,Px!$A$12:$G$18,7,0)</f>
        <v>5738.0550300000004</v>
      </c>
      <c r="E13" s="71">
        <f>VLOOKUP($C13,Px!$A$12:$G$18,6,0)</f>
        <v>54.228380000000001</v>
      </c>
      <c r="F13" s="11"/>
      <c r="G13" s="12">
        <v>2261.9259999999999</v>
      </c>
      <c r="H13" s="13">
        <f t="shared" si="0"/>
        <v>122660582.65988001</v>
      </c>
    </row>
    <row r="14" spans="1:8" x14ac:dyDescent="0.25">
      <c r="A14" t="s">
        <v>21</v>
      </c>
      <c r="B14" t="s">
        <v>12</v>
      </c>
      <c r="C14" s="10" t="s">
        <v>24</v>
      </c>
      <c r="D14" s="29">
        <f>VLOOKUP($C14,Px!$A$12:$G$18,7,0)</f>
        <v>5738.6216400000003</v>
      </c>
      <c r="E14" s="71">
        <f>VLOOKUP($C14,Px!$A$12:$G$18,6,0)</f>
        <v>54.10472</v>
      </c>
      <c r="F14" s="11"/>
      <c r="G14" s="12">
        <v>1361.08</v>
      </c>
      <c r="H14" s="13">
        <f t="shared" si="0"/>
        <v>73640852.297600001</v>
      </c>
    </row>
    <row r="15" spans="1:8" x14ac:dyDescent="0.25">
      <c r="A15" t="s">
        <v>21</v>
      </c>
      <c r="B15" t="s">
        <v>12</v>
      </c>
      <c r="C15" s="10" t="s">
        <v>25</v>
      </c>
      <c r="D15" s="29">
        <f>VLOOKUP($C15,Px!$A$12:$G$18,7,0)</f>
        <v>5733.5221499999998</v>
      </c>
      <c r="E15" s="71">
        <f>VLOOKUP($C15,Px!$A$12:$G$18,6,0)</f>
        <v>54.93271</v>
      </c>
      <c r="F15" s="11"/>
      <c r="G15" s="12">
        <v>4.274</v>
      </c>
      <c r="H15" s="13">
        <f t="shared" si="0"/>
        <v>234782.40253999998</v>
      </c>
    </row>
    <row r="16" spans="1:8" x14ac:dyDescent="0.25">
      <c r="A16" t="s">
        <v>21</v>
      </c>
      <c r="B16" t="s">
        <v>12</v>
      </c>
      <c r="C16" s="10" t="s">
        <v>26</v>
      </c>
      <c r="D16" s="29">
        <f>VLOOKUP($C16,Px!$A$12:$G$18,7,0)</f>
        <v>5483.0807199999999</v>
      </c>
      <c r="E16" s="71">
        <f>VLOOKUP($C16,Px!$A$12:$G$18,6,0)</f>
        <v>53.448770000000003</v>
      </c>
      <c r="F16" s="11"/>
      <c r="G16" s="12">
        <v>7.0000000000000001E-3</v>
      </c>
      <c r="H16" s="13">
        <f t="shared" si="0"/>
        <v>374.14139</v>
      </c>
    </row>
    <row r="17" spans="1:8" x14ac:dyDescent="0.25">
      <c r="A17" t="s">
        <v>21</v>
      </c>
      <c r="B17" t="s">
        <v>12</v>
      </c>
      <c r="C17" s="10" t="s">
        <v>27</v>
      </c>
      <c r="D17" s="29">
        <f>VLOOKUP($C17,Px!$A$12:$G$18,7,0)</f>
        <v>5666.0956100000003</v>
      </c>
      <c r="E17" s="71">
        <f>VLOOKUP($C17,Px!$A$12:$G$18,6,0)</f>
        <v>53.765990000000002</v>
      </c>
      <c r="F17" s="11"/>
      <c r="G17" s="12">
        <v>1453.9190000000001</v>
      </c>
      <c r="H17" s="13">
        <f t="shared" si="0"/>
        <v>78171394.414810017</v>
      </c>
    </row>
    <row r="18" spans="1:8" x14ac:dyDescent="0.25">
      <c r="A18" t="s">
        <v>21</v>
      </c>
      <c r="B18" t="s">
        <v>12</v>
      </c>
      <c r="C18" s="10" t="s">
        <v>28</v>
      </c>
      <c r="D18" s="29">
        <f>VLOOKUP($C18,Px!$A$12:$G$18,7,0)</f>
        <v>5743.1545100000003</v>
      </c>
      <c r="E18" s="71">
        <f>VLOOKUP($C18,Px!$A$12:$G$18,6,0)</f>
        <v>54.024070000000002</v>
      </c>
      <c r="F18" s="11"/>
      <c r="G18" s="12">
        <v>22.876999999999999</v>
      </c>
      <c r="H18" s="13">
        <f t="shared" si="0"/>
        <v>1235908.6493899999</v>
      </c>
    </row>
    <row r="19" spans="1:8" x14ac:dyDescent="0.25">
      <c r="A19" t="s">
        <v>21</v>
      </c>
      <c r="B19" t="s">
        <v>13</v>
      </c>
      <c r="C19" s="10" t="s">
        <v>22</v>
      </c>
      <c r="D19" s="29">
        <f>VLOOKUP($C19,Px!$A$12:$G$18,7,0)</f>
        <v>5615.1007499999996</v>
      </c>
      <c r="E19" s="71">
        <f>VLOOKUP($C19,Px!$A$12:$G$18,6,0)</f>
        <v>53.287469999999999</v>
      </c>
      <c r="F19" s="11"/>
      <c r="G19" s="12">
        <v>1056.7539999999999</v>
      </c>
      <c r="H19" s="13">
        <f t="shared" si="0"/>
        <v>56311747.072379991</v>
      </c>
    </row>
    <row r="20" spans="1:8" x14ac:dyDescent="0.25">
      <c r="A20" t="s">
        <v>21</v>
      </c>
      <c r="B20" t="s">
        <v>13</v>
      </c>
      <c r="C20" s="10" t="s">
        <v>23</v>
      </c>
      <c r="D20" s="29">
        <f>VLOOKUP($C20,Px!$A$12:$G$18,7,0)</f>
        <v>5738.0550300000004</v>
      </c>
      <c r="E20" s="71">
        <f>VLOOKUP($C20,Px!$A$12:$G$18,6,0)</f>
        <v>54.228380000000001</v>
      </c>
      <c r="F20" s="11"/>
      <c r="G20" s="12">
        <v>1099.912</v>
      </c>
      <c r="H20" s="13">
        <f t="shared" si="0"/>
        <v>59646445.902560003</v>
      </c>
    </row>
    <row r="21" spans="1:8" x14ac:dyDescent="0.25">
      <c r="A21" t="s">
        <v>21</v>
      </c>
      <c r="B21" t="s">
        <v>13</v>
      </c>
      <c r="C21" s="10" t="s">
        <v>24</v>
      </c>
      <c r="D21" s="29">
        <f>VLOOKUP($C21,Px!$A$12:$G$18,7,0)</f>
        <v>5738.6216400000003</v>
      </c>
      <c r="E21" s="71">
        <f>VLOOKUP($C21,Px!$A$12:$G$18,6,0)</f>
        <v>54.10472</v>
      </c>
      <c r="F21" s="11"/>
      <c r="G21" s="12">
        <v>669.69899999999996</v>
      </c>
      <c r="H21" s="13">
        <f t="shared" si="0"/>
        <v>36233876.879279993</v>
      </c>
    </row>
    <row r="22" spans="1:8" x14ac:dyDescent="0.25">
      <c r="A22" t="s">
        <v>21</v>
      </c>
      <c r="B22" t="s">
        <v>13</v>
      </c>
      <c r="C22" s="10" t="s">
        <v>25</v>
      </c>
      <c r="D22" s="29">
        <f>VLOOKUP($C22,Px!$A$12:$G$18,7,0)</f>
        <v>5733.5221499999998</v>
      </c>
      <c r="E22" s="71">
        <f>VLOOKUP($C22,Px!$A$12:$G$18,6,0)</f>
        <v>54.93271</v>
      </c>
      <c r="F22" s="11"/>
      <c r="G22" s="12">
        <v>1.998</v>
      </c>
      <c r="H22" s="13">
        <f t="shared" si="0"/>
        <v>109755.55458</v>
      </c>
    </row>
    <row r="23" spans="1:8" x14ac:dyDescent="0.25">
      <c r="A23" t="s">
        <v>21</v>
      </c>
      <c r="B23" t="s">
        <v>13</v>
      </c>
      <c r="C23" s="10" t="s">
        <v>26</v>
      </c>
      <c r="D23" s="29">
        <f>VLOOKUP($C23,Px!$A$12:$G$18,7,0)</f>
        <v>5483.0807199999999</v>
      </c>
      <c r="E23" s="71">
        <f>VLOOKUP($C23,Px!$A$12:$G$18,6,0)</f>
        <v>53.448770000000003</v>
      </c>
      <c r="F23" s="11"/>
      <c r="G23" s="12">
        <v>3.0000000000000001E-3</v>
      </c>
      <c r="H23" s="13">
        <f t="shared" si="0"/>
        <v>160.34631000000002</v>
      </c>
    </row>
    <row r="24" spans="1:8" x14ac:dyDescent="0.25">
      <c r="A24" t="s">
        <v>21</v>
      </c>
      <c r="B24" t="s">
        <v>13</v>
      </c>
      <c r="C24" s="10" t="s">
        <v>27</v>
      </c>
      <c r="D24" s="29">
        <f>VLOOKUP($C24,Px!$A$12:$G$18,7,0)</f>
        <v>5666.0956100000003</v>
      </c>
      <c r="E24" s="71">
        <f>VLOOKUP($C24,Px!$A$12:$G$18,6,0)</f>
        <v>53.765990000000002</v>
      </c>
      <c r="F24" s="11"/>
      <c r="G24" s="12">
        <v>687.298</v>
      </c>
      <c r="H24" s="13">
        <f t="shared" si="0"/>
        <v>36953257.395020001</v>
      </c>
    </row>
    <row r="25" spans="1:8" x14ac:dyDescent="0.25">
      <c r="A25" s="14" t="s">
        <v>21</v>
      </c>
      <c r="B25" s="14" t="s">
        <v>13</v>
      </c>
      <c r="C25" s="15" t="s">
        <v>28</v>
      </c>
      <c r="D25" s="30">
        <f>VLOOKUP($C25,Px!$A$12:$G$18,7,0)</f>
        <v>5743.1545100000003</v>
      </c>
      <c r="E25" s="72">
        <f>VLOOKUP($C25,Px!$A$12:$G$18,6,0)</f>
        <v>54.024070000000002</v>
      </c>
      <c r="F25" s="16"/>
      <c r="G25" s="26">
        <v>11</v>
      </c>
      <c r="H25" s="27">
        <f t="shared" si="0"/>
        <v>594264.77</v>
      </c>
    </row>
    <row r="26" spans="1:8" ht="15" x14ac:dyDescent="0.25">
      <c r="A26" s="35"/>
      <c r="B26" s="35"/>
      <c r="C26" s="35"/>
      <c r="D26" s="35"/>
      <c r="E26" s="24" t="s">
        <v>14</v>
      </c>
      <c r="F26" s="33"/>
      <c r="G26" s="34">
        <f t="shared" ref="G26" si="1">SUM(G5:G25)</f>
        <v>15274.997000000001</v>
      </c>
      <c r="H26" s="25">
        <f t="shared" ref="H26" si="2">SUM(H5:H25)</f>
        <v>822299628.17189991</v>
      </c>
    </row>
    <row r="28" spans="1:8" x14ac:dyDescent="0.25">
      <c r="F28" s="43" t="s">
        <v>18</v>
      </c>
      <c r="G28" s="43"/>
      <c r="H28" s="32"/>
    </row>
    <row r="29" spans="1:8" ht="15" x14ac:dyDescent="0.25">
      <c r="F29" s="14"/>
      <c r="G29" s="17" t="s">
        <v>21</v>
      </c>
    </row>
    <row r="30" spans="1:8" x14ac:dyDescent="0.25">
      <c r="F30" s="18" t="s">
        <v>19</v>
      </c>
      <c r="G30" s="19">
        <f>SUMPRODUCT(E5:E25,G5:G25)*1000</f>
        <v>822299628.17189991</v>
      </c>
    </row>
    <row r="31" spans="1:8" x14ac:dyDescent="0.25">
      <c r="F31" s="18" t="s">
        <v>20</v>
      </c>
      <c r="G31" s="19"/>
    </row>
    <row r="32" spans="1:8" x14ac:dyDescent="0.25">
      <c r="F32" s="20" t="s">
        <v>15</v>
      </c>
      <c r="G32" s="21"/>
    </row>
    <row r="33" spans="6:8" x14ac:dyDescent="0.25">
      <c r="F33" s="22" t="s">
        <v>14</v>
      </c>
      <c r="G33" s="23">
        <f>SUM(G30:G32)</f>
        <v>822299628.17189991</v>
      </c>
    </row>
    <row r="35" spans="6:8" x14ac:dyDescent="0.25">
      <c r="G35" s="19"/>
      <c r="H35" s="19"/>
    </row>
    <row r="37" spans="6:8" s="28" customFormat="1" ht="20.25" customHeight="1" x14ac:dyDescent="0.25"/>
  </sheetData>
  <mergeCells count="5">
    <mergeCell ref="B3:B4"/>
    <mergeCell ref="C3:C4"/>
    <mergeCell ref="A3:A4"/>
    <mergeCell ref="F2:H2"/>
    <mergeCell ref="F28:G28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G18"/>
  <sheetViews>
    <sheetView tabSelected="1" workbookViewId="0">
      <selection activeCell="C6" sqref="C6"/>
    </sheetView>
  </sheetViews>
  <sheetFormatPr baseColWidth="10" defaultRowHeight="13.5" x14ac:dyDescent="0.25"/>
  <cols>
    <col min="1" max="1" width="17.7109375" bestFit="1" customWidth="1"/>
    <col min="2" max="2" width="11.140625" bestFit="1" customWidth="1"/>
    <col min="3" max="3" width="12" bestFit="1" customWidth="1"/>
    <col min="4" max="4" width="13.5703125" bestFit="1" customWidth="1"/>
  </cols>
  <sheetData>
    <row r="2" spans="1:7" x14ac:dyDescent="0.25">
      <c r="A2" s="44" t="s">
        <v>30</v>
      </c>
      <c r="B2" s="45"/>
      <c r="C2" s="45" t="s">
        <v>31</v>
      </c>
      <c r="D2" s="46" t="s">
        <v>32</v>
      </c>
      <c r="E2" s="47"/>
      <c r="F2" s="47"/>
      <c r="G2" s="47"/>
    </row>
    <row r="3" spans="1:7" x14ac:dyDescent="0.25">
      <c r="A3" s="48" t="s">
        <v>33</v>
      </c>
      <c r="B3" s="47" t="s">
        <v>34</v>
      </c>
      <c r="C3" s="47">
        <v>79.322000000000003</v>
      </c>
      <c r="D3" s="49" t="s">
        <v>35</v>
      </c>
      <c r="E3" s="47"/>
      <c r="F3" s="47"/>
      <c r="G3" s="47"/>
    </row>
    <row r="4" spans="1:7" x14ac:dyDescent="0.25">
      <c r="A4" s="50" t="s">
        <v>36</v>
      </c>
      <c r="B4" s="51" t="s">
        <v>37</v>
      </c>
      <c r="C4" s="51">
        <v>8.3592999999999993</v>
      </c>
      <c r="D4" s="52" t="s">
        <v>35</v>
      </c>
      <c r="E4" s="47"/>
      <c r="F4" s="47"/>
      <c r="G4" s="47"/>
    </row>
    <row r="5" spans="1:7" x14ac:dyDescent="0.25">
      <c r="A5" s="44" t="s">
        <v>30</v>
      </c>
      <c r="B5" s="45"/>
      <c r="C5" s="45" t="s">
        <v>31</v>
      </c>
      <c r="D5" s="46" t="s">
        <v>32</v>
      </c>
      <c r="E5" s="47"/>
      <c r="F5" s="47"/>
      <c r="G5" s="47"/>
    </row>
    <row r="6" spans="1:7" x14ac:dyDescent="0.25">
      <c r="A6" s="48" t="s">
        <v>38</v>
      </c>
      <c r="B6" s="47"/>
      <c r="C6" s="69">
        <v>640.82000000000005</v>
      </c>
      <c r="D6" s="49"/>
      <c r="E6" s="47"/>
      <c r="F6" s="47"/>
      <c r="G6" s="47"/>
    </row>
    <row r="7" spans="1:7" x14ac:dyDescent="0.25">
      <c r="A7" s="48" t="s">
        <v>39</v>
      </c>
      <c r="B7" s="47"/>
      <c r="C7" s="53">
        <v>250.779</v>
      </c>
      <c r="D7" s="49" t="s">
        <v>40</v>
      </c>
      <c r="E7" s="47"/>
      <c r="F7" s="47"/>
      <c r="G7" s="47"/>
    </row>
    <row r="8" spans="1:7" x14ac:dyDescent="0.25">
      <c r="A8" s="48" t="s">
        <v>41</v>
      </c>
      <c r="B8" s="47"/>
      <c r="C8" s="54">
        <v>237.09</v>
      </c>
      <c r="D8" s="55" t="s">
        <v>42</v>
      </c>
      <c r="E8" s="47"/>
      <c r="F8" s="47"/>
      <c r="G8" s="47"/>
    </row>
    <row r="9" spans="1:7" x14ac:dyDescent="0.25">
      <c r="A9" s="50" t="s">
        <v>43</v>
      </c>
      <c r="B9" s="51"/>
      <c r="C9" s="56"/>
      <c r="D9" s="57" t="s">
        <v>44</v>
      </c>
      <c r="E9" s="47"/>
      <c r="F9" s="47"/>
      <c r="G9" s="47"/>
    </row>
    <row r="10" spans="1:7" x14ac:dyDescent="0.25">
      <c r="A10" s="47"/>
      <c r="B10" s="47"/>
      <c r="C10" s="47"/>
      <c r="D10" s="47"/>
      <c r="E10" s="47"/>
      <c r="F10" s="47"/>
      <c r="G10" s="47"/>
    </row>
    <row r="11" spans="1:7" ht="25.5" x14ac:dyDescent="0.25">
      <c r="A11" s="58" t="s">
        <v>45</v>
      </c>
      <c r="B11" s="59" t="s">
        <v>46</v>
      </c>
      <c r="C11" s="59" t="s">
        <v>47</v>
      </c>
      <c r="D11" s="59" t="s">
        <v>48</v>
      </c>
      <c r="E11" s="59" t="s">
        <v>49</v>
      </c>
      <c r="F11" s="59" t="s">
        <v>50</v>
      </c>
      <c r="G11" s="60" t="s">
        <v>51</v>
      </c>
    </row>
    <row r="12" spans="1:7" x14ac:dyDescent="0.25">
      <c r="A12" s="48" t="s">
        <v>22</v>
      </c>
      <c r="B12" s="61">
        <v>0.99109999999999998</v>
      </c>
      <c r="C12" s="61">
        <v>0.99099999999999999</v>
      </c>
      <c r="D12" s="62">
        <f t="shared" ref="D12:D18" si="0">ROUND(B12*$C$3*$C$7/$C$8,6)</f>
        <v>83.155133000000006</v>
      </c>
      <c r="E12" s="62">
        <f t="shared" ref="E12:E18" si="1">C12*$C$4*$C$7/$C$8</f>
        <v>8.7623681414133863</v>
      </c>
      <c r="F12" s="62">
        <f t="shared" ref="F12:F18" si="2">ROUND(D12*$C$6/1000,5)</f>
        <v>53.287469999999999</v>
      </c>
      <c r="G12" s="63">
        <f t="shared" ref="G12:G18" si="3">ROUND(E12*$C$6,5)</f>
        <v>5615.1007499999996</v>
      </c>
    </row>
    <row r="13" spans="1:7" x14ac:dyDescent="0.25">
      <c r="A13" s="48" t="s">
        <v>23</v>
      </c>
      <c r="B13" s="61">
        <v>1.0085999999999999</v>
      </c>
      <c r="C13" s="61">
        <v>1.0126999999999999</v>
      </c>
      <c r="D13" s="62">
        <f t="shared" si="0"/>
        <v>84.623414999999994</v>
      </c>
      <c r="E13" s="62">
        <f t="shared" si="1"/>
        <v>8.9542383620679473</v>
      </c>
      <c r="F13" s="62">
        <f t="shared" si="2"/>
        <v>54.228380000000001</v>
      </c>
      <c r="G13" s="63">
        <f t="shared" si="3"/>
        <v>5738.0550300000004</v>
      </c>
    </row>
    <row r="14" spans="1:7" x14ac:dyDescent="0.25">
      <c r="A14" s="48" t="s">
        <v>24</v>
      </c>
      <c r="B14" s="61">
        <v>1.0063</v>
      </c>
      <c r="C14" s="61">
        <v>1.0127999999999999</v>
      </c>
      <c r="D14" s="62">
        <f t="shared" si="0"/>
        <v>84.430441000000002</v>
      </c>
      <c r="E14" s="62">
        <f t="shared" si="1"/>
        <v>8.9551225566331762</v>
      </c>
      <c r="F14" s="62">
        <f t="shared" si="2"/>
        <v>54.10472</v>
      </c>
      <c r="G14" s="63">
        <f t="shared" si="3"/>
        <v>5738.6216400000003</v>
      </c>
    </row>
    <row r="15" spans="1:7" x14ac:dyDescent="0.25">
      <c r="A15" s="48" t="s">
        <v>26</v>
      </c>
      <c r="B15" s="61">
        <v>0.99409999999999998</v>
      </c>
      <c r="C15" s="61">
        <v>0.9677</v>
      </c>
      <c r="D15" s="62">
        <f t="shared" si="0"/>
        <v>83.406837999999993</v>
      </c>
      <c r="E15" s="62">
        <f t="shared" si="1"/>
        <v>8.5563508077151713</v>
      </c>
      <c r="F15" s="62">
        <f t="shared" si="2"/>
        <v>53.448770000000003</v>
      </c>
      <c r="G15" s="63">
        <f t="shared" si="3"/>
        <v>5483.0807199999999</v>
      </c>
    </row>
    <row r="16" spans="1:7" x14ac:dyDescent="0.25">
      <c r="A16" s="64" t="s">
        <v>27</v>
      </c>
      <c r="B16" s="65">
        <v>1</v>
      </c>
      <c r="C16" s="65">
        <v>1</v>
      </c>
      <c r="D16" s="66">
        <f t="shared" si="0"/>
        <v>83.901859000000002</v>
      </c>
      <c r="E16" s="66">
        <f t="shared" si="1"/>
        <v>8.8419456522839415</v>
      </c>
      <c r="F16" s="67">
        <f t="shared" si="2"/>
        <v>53.765990000000002</v>
      </c>
      <c r="G16" s="68">
        <f t="shared" si="3"/>
        <v>5666.0956100000003</v>
      </c>
    </row>
    <row r="17" spans="1:7" x14ac:dyDescent="0.25">
      <c r="A17" s="48" t="s">
        <v>28</v>
      </c>
      <c r="B17" s="61">
        <v>1.0047999999999999</v>
      </c>
      <c r="C17" s="61">
        <v>1.0136000000000001</v>
      </c>
      <c r="D17" s="62">
        <f t="shared" si="0"/>
        <v>84.304587999999995</v>
      </c>
      <c r="E17" s="62">
        <f t="shared" si="1"/>
        <v>8.9621961131550041</v>
      </c>
      <c r="F17" s="62">
        <f t="shared" si="2"/>
        <v>54.024070000000002</v>
      </c>
      <c r="G17" s="63">
        <f t="shared" si="3"/>
        <v>5743.1545100000003</v>
      </c>
    </row>
    <row r="18" spans="1:7" x14ac:dyDescent="0.25">
      <c r="A18" s="48" t="s">
        <v>25</v>
      </c>
      <c r="B18" s="61">
        <v>1.0217000000000001</v>
      </c>
      <c r="C18" s="61">
        <v>1.0119</v>
      </c>
      <c r="D18" s="62">
        <f t="shared" si="0"/>
        <v>85.722530000000006</v>
      </c>
      <c r="E18" s="62">
        <f t="shared" si="1"/>
        <v>8.9471648055461213</v>
      </c>
      <c r="F18" s="62">
        <f t="shared" si="2"/>
        <v>54.93271</v>
      </c>
      <c r="G18" s="63">
        <f t="shared" si="3"/>
        <v>5733.5221499999998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Montos facturar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Jaime Rivera</cp:lastModifiedBy>
  <dcterms:created xsi:type="dcterms:W3CDTF">2018-11-16T13:10:45Z</dcterms:created>
  <dcterms:modified xsi:type="dcterms:W3CDTF">2019-02-18T19:26:37Z</dcterms:modified>
</cp:coreProperties>
</file>