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3-mar\"/>
    </mc:Choice>
  </mc:AlternateContent>
  <xr:revisionPtr revIDLastSave="0" documentId="13_ncr:1_{1EEBC941-24FA-424B-B0BC-E517672A1CFA}" xr6:coauthVersionLast="41" xr6:coauthVersionMax="41" xr10:uidLastSave="{00000000-0000-0000-0000-000000000000}"/>
  <bookViews>
    <workbookView xWindow="30255" yWindow="1440" windowWidth="17145" windowHeight="11370" xr2:uid="{F2358186-0BE2-4736-A654-4A2DCED7D6D4}"/>
  </bookViews>
  <sheets>
    <sheet name="Montos facturar" sheetId="1" r:id="rId1"/>
    <sheet name="P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" i="1" l="1"/>
  <c r="G32" i="1" s="1"/>
  <c r="E12" i="2" l="1"/>
  <c r="G12" i="2" s="1"/>
  <c r="D19" i="1" s="1"/>
  <c r="I19" i="1" s="1"/>
  <c r="E13" i="2"/>
  <c r="G13" i="2" s="1"/>
  <c r="D20" i="1" s="1"/>
  <c r="I20" i="1" s="1"/>
  <c r="E14" i="2"/>
  <c r="G14" i="2" s="1"/>
  <c r="E15" i="2"/>
  <c r="G15" i="2" s="1"/>
  <c r="D23" i="1" s="1"/>
  <c r="I23" i="1" s="1"/>
  <c r="E16" i="2"/>
  <c r="G16" i="2" s="1"/>
  <c r="E17" i="2"/>
  <c r="G17" i="2" s="1"/>
  <c r="D11" i="1" s="1"/>
  <c r="I11" i="1" s="1"/>
  <c r="E18" i="2"/>
  <c r="G18" i="2" s="1"/>
  <c r="D12" i="2"/>
  <c r="F12" i="2" s="1"/>
  <c r="E12" i="1" s="1"/>
  <c r="D13" i="2"/>
  <c r="F13" i="2" s="1"/>
  <c r="E20" i="1" s="1"/>
  <c r="D14" i="2"/>
  <c r="F14" i="2" s="1"/>
  <c r="D15" i="2"/>
  <c r="F15" i="2" s="1"/>
  <c r="E16" i="1" s="1"/>
  <c r="D16" i="2"/>
  <c r="F16" i="2" s="1"/>
  <c r="E24" i="1" s="1"/>
  <c r="D17" i="2"/>
  <c r="F17" i="2" s="1"/>
  <c r="E25" i="1" s="1"/>
  <c r="D18" i="2"/>
  <c r="F18" i="2" s="1"/>
  <c r="E7" i="1"/>
  <c r="E8" i="1"/>
  <c r="E9" i="1"/>
  <c r="E10" i="1"/>
  <c r="E11" i="1"/>
  <c r="E14" i="1"/>
  <c r="E15" i="1"/>
  <c r="E19" i="1"/>
  <c r="E21" i="1"/>
  <c r="E22" i="1"/>
  <c r="E23" i="1"/>
  <c r="D5" i="1"/>
  <c r="D6" i="1"/>
  <c r="I6" i="1" s="1"/>
  <c r="D7" i="1"/>
  <c r="I7" i="1" s="1"/>
  <c r="D8" i="1"/>
  <c r="I8" i="1" s="1"/>
  <c r="D9" i="1"/>
  <c r="I9" i="1" s="1"/>
  <c r="D14" i="1"/>
  <c r="I14" i="1" s="1"/>
  <c r="D15" i="1"/>
  <c r="I15" i="1" s="1"/>
  <c r="D16" i="1"/>
  <c r="I16" i="1" s="1"/>
  <c r="D18" i="1"/>
  <c r="I18" i="1" s="1"/>
  <c r="D21" i="1"/>
  <c r="I21" i="1" s="1"/>
  <c r="D22" i="1"/>
  <c r="I22" i="1" s="1"/>
  <c r="I5" i="1" l="1"/>
  <c r="D24" i="1"/>
  <c r="I24" i="1" s="1"/>
  <c r="D17" i="1"/>
  <c r="D10" i="1"/>
  <c r="D25" i="1"/>
  <c r="D13" i="1"/>
  <c r="I13" i="1" s="1"/>
  <c r="E18" i="1"/>
  <c r="E6" i="1"/>
  <c r="H6" i="1" s="1"/>
  <c r="D12" i="1"/>
  <c r="I12" i="1" s="1"/>
  <c r="E17" i="1"/>
  <c r="E13" i="1"/>
  <c r="E5" i="1"/>
  <c r="H5" i="1" s="1"/>
  <c r="H7" i="1"/>
  <c r="H8" i="1"/>
  <c r="H9" i="1"/>
  <c r="H11" i="1"/>
  <c r="H14" i="1"/>
  <c r="H15" i="1"/>
  <c r="H16" i="1"/>
  <c r="H18" i="1"/>
  <c r="H19" i="1"/>
  <c r="H20" i="1"/>
  <c r="H21" i="1"/>
  <c r="H22" i="1"/>
  <c r="H23" i="1"/>
  <c r="H24" i="1"/>
  <c r="H12" i="1" l="1"/>
  <c r="G31" i="1"/>
  <c r="H10" i="1"/>
  <c r="I10" i="1"/>
  <c r="H13" i="1"/>
  <c r="H17" i="1"/>
  <c r="I17" i="1"/>
  <c r="G30" i="1"/>
  <c r="H25" i="1"/>
  <c r="I25" i="1"/>
  <c r="G26" i="1"/>
  <c r="H26" i="1" l="1"/>
  <c r="I26" i="1"/>
  <c r="G33" i="1" s="1"/>
</calcChain>
</file>

<file path=xl/sharedStrings.xml><?xml version="1.0" encoding="utf-8"?>
<sst xmlns="http://schemas.openxmlformats.org/spreadsheetml/2006/main" count="121" uniqueCount="53">
  <si>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</si>
  <si>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</si>
  <si>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</si>
  <si>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</si>
  <si>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</si>
  <si>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</si>
  <si>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</si>
  <si>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</si>
  <si>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</si>
  <si>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</si>
  <si>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</si>
  <si>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</si>
  <si>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</si>
  <si>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</si>
  <si>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</si>
  <si>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</si>
  <si>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</si>
  <si>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</si>
  <si>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</si>
  <si>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</si>
  <si>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</si>
  <si>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</si>
  <si>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</si>
  <si>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</si>
  <si>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</si>
  <si>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</si>
  <si>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</si>
  <si>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</si>
  <si>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</si>
  <si>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</si>
  <si>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</si>
  <si>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</si>
  <si>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</si>
  <si>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</si>
  <si>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</si>
  <si>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</si>
  <si>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</si>
  <si>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</si>
  <si>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</si>
  <si>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</si>
  <si>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</si>
  <si>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</si>
  <si>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</si>
  <si>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PNCP 1T-2018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</si>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</sst>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"/>
    <numFmt numFmtId="166" formatCode="0.000"/>
    <numFmt numFmtId="167" formatCode="#,##0.0000"/>
  </numFmts>
  <fonts count="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4" fontId="4" fillId="8" borderId="1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J37"/>
  <sheetViews>
    <sheetView tabSelected="1" topLeftCell="A16" zoomScale="90" zoomScaleNormal="90" workbookViewId="0">
      <selection activeCell="G33" sqref="G33"/>
    </sheetView>
  </sheetViews>
  <sheetFormatPr baseColWidth="10" defaultRowHeight="13.5" x14ac:dyDescent="0.25"/>
  <cols>
    <col min="2" max="2" width="7.28515625" bestFit="1" customWidth="1"/>
    <col min="3" max="3" width="21.85546875" customWidth="1"/>
    <col min="4" max="4" width="17.7109375" bestFit="1" customWidth="1"/>
    <col min="5" max="6" width="16.42578125" bestFit="1" customWidth="1"/>
    <col min="7" max="7" width="16.140625" customWidth="1"/>
    <col min="8" max="10" width="16.42578125" customWidth="1"/>
  </cols>
  <sheetData>
    <row r="2" spans="1:10" x14ac:dyDescent="0.25">
      <c r="A2" s="14"/>
      <c r="B2" s="14"/>
      <c r="C2" s="14"/>
      <c r="D2" s="14"/>
      <c r="E2" s="14"/>
      <c r="G2" s="71"/>
      <c r="H2" s="69" t="s">
        <v>28</v>
      </c>
      <c r="I2" s="70"/>
      <c r="J2" s="70"/>
    </row>
    <row r="3" spans="1:10" x14ac:dyDescent="0.25">
      <c r="A3" s="63" t="s">
        <v>16</v>
      </c>
      <c r="B3" s="63" t="s">
        <v>0</v>
      </c>
      <c r="C3" s="65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52</v>
      </c>
      <c r="I3" s="1" t="s">
        <v>4</v>
      </c>
      <c r="J3" s="1" t="s">
        <v>51</v>
      </c>
    </row>
    <row r="4" spans="1:10" x14ac:dyDescent="0.25">
      <c r="A4" s="64"/>
      <c r="B4" s="64"/>
      <c r="C4" s="66"/>
      <c r="D4" s="3" t="s">
        <v>6</v>
      </c>
      <c r="E4" s="4" t="s">
        <v>7</v>
      </c>
      <c r="F4" s="3" t="s">
        <v>8</v>
      </c>
      <c r="G4" s="4" t="s">
        <v>9</v>
      </c>
      <c r="H4" s="3" t="s">
        <v>15</v>
      </c>
      <c r="I4" s="3" t="s">
        <v>15</v>
      </c>
      <c r="J4" s="3" t="s">
        <v>15</v>
      </c>
    </row>
    <row r="5" spans="1:10" x14ac:dyDescent="0.25">
      <c r="A5" t="s">
        <v>20</v>
      </c>
      <c r="B5" s="5" t="s">
        <v>10</v>
      </c>
      <c r="C5" s="6" t="s">
        <v>21</v>
      </c>
      <c r="D5" s="31">
        <f>VLOOKUP($C5,Px!$A$12:$G$18,7,0)</f>
        <v>5615.1007499999996</v>
      </c>
      <c r="E5" s="60">
        <f>VLOOKUP($C5,Px!$A$12:$G$18,6,0)</f>
        <v>53.287469999999999</v>
      </c>
      <c r="F5" s="7">
        <v>0</v>
      </c>
      <c r="G5" s="8">
        <v>1201.335</v>
      </c>
      <c r="H5" s="9">
        <f>G5*E5*1000</f>
        <v>64016102.77245</v>
      </c>
      <c r="I5" s="9">
        <f t="shared" ref="I5:I25" si="0">F5*D5*1000</f>
        <v>0</v>
      </c>
      <c r="J5" s="9"/>
    </row>
    <row r="6" spans="1:10" x14ac:dyDescent="0.25">
      <c r="A6" t="s">
        <v>20</v>
      </c>
      <c r="B6" t="s">
        <v>10</v>
      </c>
      <c r="C6" s="10" t="s">
        <v>22</v>
      </c>
      <c r="D6" s="29">
        <f>VLOOKUP($C6,Px!$A$12:$G$18,7,0)</f>
        <v>5738.0550300000004</v>
      </c>
      <c r="E6" s="61">
        <f>VLOOKUP($C6,Px!$A$12:$G$18,6,0)</f>
        <v>54.228380000000001</v>
      </c>
      <c r="F6" s="11">
        <v>0</v>
      </c>
      <c r="G6" s="12">
        <v>1261.857</v>
      </c>
      <c r="H6" s="13">
        <f t="shared" ref="H5:H25" si="1">(G6*E6+F6*D6)*1000</f>
        <v>68428460.901659995</v>
      </c>
      <c r="I6" s="13">
        <f t="shared" si="0"/>
        <v>0</v>
      </c>
      <c r="J6" s="13"/>
    </row>
    <row r="7" spans="1:10" x14ac:dyDescent="0.25">
      <c r="A7" t="s">
        <v>20</v>
      </c>
      <c r="B7" t="s">
        <v>10</v>
      </c>
      <c r="C7" s="10" t="s">
        <v>23</v>
      </c>
      <c r="D7" s="29">
        <f>VLOOKUP($C7,Px!$A$12:$G$18,7,0)</f>
        <v>5738.6216400000003</v>
      </c>
      <c r="E7" s="61">
        <f>VLOOKUP($C7,Px!$A$12:$G$18,6,0)</f>
        <v>54.10472</v>
      </c>
      <c r="F7" s="11">
        <v>0</v>
      </c>
      <c r="G7" s="12">
        <v>766.07500000000005</v>
      </c>
      <c r="H7" s="13">
        <f t="shared" si="1"/>
        <v>41448273.374000005</v>
      </c>
      <c r="I7" s="13">
        <f t="shared" si="0"/>
        <v>0</v>
      </c>
      <c r="J7" s="13"/>
    </row>
    <row r="8" spans="1:10" x14ac:dyDescent="0.25">
      <c r="A8" t="s">
        <v>20</v>
      </c>
      <c r="B8" t="s">
        <v>10</v>
      </c>
      <c r="C8" s="10" t="s">
        <v>24</v>
      </c>
      <c r="D8" s="29">
        <f>VLOOKUP($C8,Px!$A$12:$G$18,7,0)</f>
        <v>5733.5221499999998</v>
      </c>
      <c r="E8" s="61">
        <f>VLOOKUP($C8,Px!$A$12:$G$18,6,0)</f>
        <v>54.93271</v>
      </c>
      <c r="F8" s="11">
        <v>0</v>
      </c>
      <c r="G8" s="12">
        <v>2.7810000000000001</v>
      </c>
      <c r="H8" s="13">
        <f t="shared" si="1"/>
        <v>152767.86650999999</v>
      </c>
      <c r="I8" s="13">
        <f t="shared" si="0"/>
        <v>0</v>
      </c>
      <c r="J8" s="13"/>
    </row>
    <row r="9" spans="1:10" x14ac:dyDescent="0.25">
      <c r="A9" t="s">
        <v>20</v>
      </c>
      <c r="B9" t="s">
        <v>10</v>
      </c>
      <c r="C9" s="10" t="s">
        <v>25</v>
      </c>
      <c r="D9" s="29">
        <f>VLOOKUP($C9,Px!$A$12:$G$18,7,0)</f>
        <v>5483.0807199999999</v>
      </c>
      <c r="E9" s="61">
        <f>VLOOKUP($C9,Px!$A$12:$G$18,6,0)</f>
        <v>53.448770000000003</v>
      </c>
      <c r="F9" s="11">
        <v>0</v>
      </c>
      <c r="G9" s="12">
        <v>5.0000000000000001E-3</v>
      </c>
      <c r="H9" s="13">
        <f t="shared" si="1"/>
        <v>267.24385000000001</v>
      </c>
      <c r="I9" s="13">
        <f t="shared" si="0"/>
        <v>0</v>
      </c>
      <c r="J9" s="13"/>
    </row>
    <row r="10" spans="1:10" x14ac:dyDescent="0.25">
      <c r="A10" t="s">
        <v>20</v>
      </c>
      <c r="B10" t="s">
        <v>10</v>
      </c>
      <c r="C10" s="10" t="s">
        <v>26</v>
      </c>
      <c r="D10" s="29">
        <f>VLOOKUP($C10,Px!$A$12:$G$18,7,0)</f>
        <v>5666.0956100000003</v>
      </c>
      <c r="E10" s="61">
        <f>VLOOKUP($C10,Px!$A$12:$G$18,6,0)</f>
        <v>53.765990000000002</v>
      </c>
      <c r="F10" s="11">
        <v>0</v>
      </c>
      <c r="G10" s="12">
        <v>785.02</v>
      </c>
      <c r="H10" s="13">
        <f t="shared" si="1"/>
        <v>42207377.469799995</v>
      </c>
      <c r="I10" s="13">
        <f t="shared" si="0"/>
        <v>0</v>
      </c>
      <c r="J10" s="13"/>
    </row>
    <row r="11" spans="1:10" x14ac:dyDescent="0.25">
      <c r="A11" t="s">
        <v>20</v>
      </c>
      <c r="B11" t="s">
        <v>10</v>
      </c>
      <c r="C11" s="10" t="s">
        <v>27</v>
      </c>
      <c r="D11" s="29">
        <f>VLOOKUP($C11,Px!$A$12:$G$18,7,0)</f>
        <v>5743.1545100000003</v>
      </c>
      <c r="E11" s="61">
        <f>VLOOKUP($C11,Px!$A$12:$G$18,6,0)</f>
        <v>54.024070000000002</v>
      </c>
      <c r="F11" s="11">
        <v>0</v>
      </c>
      <c r="G11" s="12">
        <v>12.888999999999999</v>
      </c>
      <c r="H11" s="13">
        <f t="shared" si="1"/>
        <v>696316.2382299999</v>
      </c>
      <c r="I11" s="13">
        <f t="shared" si="0"/>
        <v>0</v>
      </c>
      <c r="J11" s="13"/>
    </row>
    <row r="12" spans="1:10" x14ac:dyDescent="0.25">
      <c r="A12" t="s">
        <v>20</v>
      </c>
      <c r="B12" t="s">
        <v>11</v>
      </c>
      <c r="C12" s="10" t="s">
        <v>21</v>
      </c>
      <c r="D12" s="29">
        <f>VLOOKUP($C12,Px!$A$12:$G$18,7,0)</f>
        <v>5615.1007499999996</v>
      </c>
      <c r="E12" s="61">
        <f>VLOOKUP($C12,Px!$A$12:$G$18,6,0)</f>
        <v>53.287469999999999</v>
      </c>
      <c r="F12" s="11">
        <v>0</v>
      </c>
      <c r="G12" s="12">
        <v>1900.5160000000001</v>
      </c>
      <c r="H12" s="13">
        <f t="shared" si="1"/>
        <v>101273689.33452001</v>
      </c>
      <c r="I12" s="13">
        <f t="shared" si="0"/>
        <v>0</v>
      </c>
      <c r="J12" s="13"/>
    </row>
    <row r="13" spans="1:10" x14ac:dyDescent="0.25">
      <c r="A13" t="s">
        <v>20</v>
      </c>
      <c r="B13" t="s">
        <v>11</v>
      </c>
      <c r="C13" s="10" t="s">
        <v>22</v>
      </c>
      <c r="D13" s="29">
        <f>VLOOKUP($C13,Px!$A$12:$G$18,7,0)</f>
        <v>5738.0550300000004</v>
      </c>
      <c r="E13" s="61">
        <f>VLOOKUP($C13,Px!$A$12:$G$18,6,0)</f>
        <v>54.228380000000001</v>
      </c>
      <c r="F13" s="11">
        <v>0</v>
      </c>
      <c r="G13" s="12">
        <v>1996.1859999999999</v>
      </c>
      <c r="H13" s="13">
        <f t="shared" si="1"/>
        <v>108249932.95868</v>
      </c>
      <c r="I13" s="13">
        <f t="shared" si="0"/>
        <v>0</v>
      </c>
      <c r="J13" s="13"/>
    </row>
    <row r="14" spans="1:10" x14ac:dyDescent="0.25">
      <c r="A14" t="s">
        <v>20</v>
      </c>
      <c r="B14" t="s">
        <v>11</v>
      </c>
      <c r="C14" s="10" t="s">
        <v>23</v>
      </c>
      <c r="D14" s="29">
        <f>VLOOKUP($C14,Px!$A$12:$G$18,7,0)</f>
        <v>5738.6216400000003</v>
      </c>
      <c r="E14" s="61">
        <f>VLOOKUP($C14,Px!$A$12:$G$18,6,0)</f>
        <v>54.10472</v>
      </c>
      <c r="F14" s="11">
        <v>0</v>
      </c>
      <c r="G14" s="12">
        <v>1198.9159999999999</v>
      </c>
      <c r="H14" s="13">
        <f t="shared" si="1"/>
        <v>64867014.483519994</v>
      </c>
      <c r="I14" s="13">
        <f t="shared" si="0"/>
        <v>0</v>
      </c>
      <c r="J14" s="13"/>
    </row>
    <row r="15" spans="1:10" x14ac:dyDescent="0.25">
      <c r="A15" t="s">
        <v>20</v>
      </c>
      <c r="B15" t="s">
        <v>11</v>
      </c>
      <c r="C15" s="10" t="s">
        <v>24</v>
      </c>
      <c r="D15" s="29">
        <f>VLOOKUP($C15,Px!$A$12:$G$18,7,0)</f>
        <v>5733.5221499999998</v>
      </c>
      <c r="E15" s="61">
        <f>VLOOKUP($C15,Px!$A$12:$G$18,6,0)</f>
        <v>54.93271</v>
      </c>
      <c r="F15" s="11">
        <v>0</v>
      </c>
      <c r="G15" s="12">
        <v>3.4729999999999999</v>
      </c>
      <c r="H15" s="13">
        <f t="shared" si="1"/>
        <v>190781.30182999998</v>
      </c>
      <c r="I15" s="13">
        <f t="shared" si="0"/>
        <v>0</v>
      </c>
      <c r="J15" s="13"/>
    </row>
    <row r="16" spans="1:10" x14ac:dyDescent="0.25">
      <c r="A16" t="s">
        <v>20</v>
      </c>
      <c r="B16" t="s">
        <v>11</v>
      </c>
      <c r="C16" s="10" t="s">
        <v>25</v>
      </c>
      <c r="D16" s="29">
        <f>VLOOKUP($C16,Px!$A$12:$G$18,7,0)</f>
        <v>5483.0807199999999</v>
      </c>
      <c r="E16" s="61">
        <f>VLOOKUP($C16,Px!$A$12:$G$18,6,0)</f>
        <v>53.448770000000003</v>
      </c>
      <c r="F16" s="11">
        <v>0</v>
      </c>
      <c r="G16" s="12">
        <v>6.0000000000000001E-3</v>
      </c>
      <c r="H16" s="13">
        <f t="shared" si="1"/>
        <v>320.69262000000003</v>
      </c>
      <c r="I16" s="13">
        <f t="shared" si="0"/>
        <v>0</v>
      </c>
      <c r="J16" s="13"/>
    </row>
    <row r="17" spans="1:10" x14ac:dyDescent="0.25">
      <c r="A17" t="s">
        <v>20</v>
      </c>
      <c r="B17" t="s">
        <v>11</v>
      </c>
      <c r="C17" s="10" t="s">
        <v>26</v>
      </c>
      <c r="D17" s="29">
        <f>VLOOKUP($C17,Px!$A$12:$G$18,7,0)</f>
        <v>5666.0956100000003</v>
      </c>
      <c r="E17" s="61">
        <f>VLOOKUP($C17,Px!$A$12:$G$18,6,0)</f>
        <v>53.765990000000002</v>
      </c>
      <c r="F17" s="11">
        <v>0</v>
      </c>
      <c r="G17" s="12">
        <v>1283.308</v>
      </c>
      <c r="H17" s="13">
        <f t="shared" si="1"/>
        <v>68998325.094919994</v>
      </c>
      <c r="I17" s="13">
        <f t="shared" si="0"/>
        <v>0</v>
      </c>
      <c r="J17" s="13"/>
    </row>
    <row r="18" spans="1:10" x14ac:dyDescent="0.25">
      <c r="A18" t="s">
        <v>20</v>
      </c>
      <c r="B18" t="s">
        <v>11</v>
      </c>
      <c r="C18" s="10" t="s">
        <v>27</v>
      </c>
      <c r="D18" s="29">
        <f>VLOOKUP($C18,Px!$A$12:$G$18,7,0)</f>
        <v>5743.1545100000003</v>
      </c>
      <c r="E18" s="61">
        <f>VLOOKUP($C18,Px!$A$12:$G$18,6,0)</f>
        <v>54.024070000000002</v>
      </c>
      <c r="F18" s="11">
        <v>0</v>
      </c>
      <c r="G18" s="12">
        <v>20.100999999999999</v>
      </c>
      <c r="H18" s="13">
        <f t="shared" si="1"/>
        <v>1085937.8310699998</v>
      </c>
      <c r="I18" s="13">
        <f t="shared" si="0"/>
        <v>0</v>
      </c>
      <c r="J18" s="13"/>
    </row>
    <row r="19" spans="1:10" x14ac:dyDescent="0.25">
      <c r="A19" t="s">
        <v>20</v>
      </c>
      <c r="B19" t="s">
        <v>12</v>
      </c>
      <c r="C19" s="10" t="s">
        <v>21</v>
      </c>
      <c r="D19" s="29">
        <f>VLOOKUP($C19,Px!$A$12:$G$18,7,0)</f>
        <v>5615.1007499999996</v>
      </c>
      <c r="E19" s="61">
        <f>VLOOKUP($C19,Px!$A$12:$G$18,6,0)</f>
        <v>53.287469999999999</v>
      </c>
      <c r="F19" s="11">
        <v>0</v>
      </c>
      <c r="G19" s="12">
        <v>940.85699999999997</v>
      </c>
      <c r="H19" s="13">
        <f t="shared" si="1"/>
        <v>50135889.161789998</v>
      </c>
      <c r="I19" s="13">
        <f t="shared" si="0"/>
        <v>0</v>
      </c>
      <c r="J19" s="13">
        <v>0</v>
      </c>
    </row>
    <row r="20" spans="1:10" x14ac:dyDescent="0.25">
      <c r="A20" t="s">
        <v>20</v>
      </c>
      <c r="B20" t="s">
        <v>12</v>
      </c>
      <c r="C20" s="10" t="s">
        <v>22</v>
      </c>
      <c r="D20" s="29">
        <f>VLOOKUP($C20,Px!$A$12:$G$18,7,0)</f>
        <v>5738.0550300000004</v>
      </c>
      <c r="E20" s="61">
        <f>VLOOKUP($C20,Px!$A$12:$G$18,6,0)</f>
        <v>54.228380000000001</v>
      </c>
      <c r="F20" s="11">
        <v>0</v>
      </c>
      <c r="G20" s="12">
        <v>981.21299999999997</v>
      </c>
      <c r="H20" s="13">
        <f t="shared" si="1"/>
        <v>53209591.424939997</v>
      </c>
      <c r="I20" s="13">
        <f t="shared" si="0"/>
        <v>0</v>
      </c>
      <c r="J20" s="13">
        <v>0</v>
      </c>
    </row>
    <row r="21" spans="1:10" x14ac:dyDescent="0.25">
      <c r="A21" t="s">
        <v>20</v>
      </c>
      <c r="B21" t="s">
        <v>12</v>
      </c>
      <c r="C21" s="10" t="s">
        <v>23</v>
      </c>
      <c r="D21" s="29">
        <f>VLOOKUP($C21,Px!$A$12:$G$18,7,0)</f>
        <v>5738.6216400000003</v>
      </c>
      <c r="E21" s="61">
        <f>VLOOKUP($C21,Px!$A$12:$G$18,6,0)</f>
        <v>54.10472</v>
      </c>
      <c r="F21" s="11">
        <v>0</v>
      </c>
      <c r="G21" s="12">
        <v>596.53099999999995</v>
      </c>
      <c r="H21" s="13">
        <f t="shared" si="1"/>
        <v>32275142.726319999</v>
      </c>
      <c r="I21" s="13">
        <f t="shared" si="0"/>
        <v>0</v>
      </c>
      <c r="J21" s="13">
        <v>0</v>
      </c>
    </row>
    <row r="22" spans="1:10" x14ac:dyDescent="0.25">
      <c r="A22" t="s">
        <v>20</v>
      </c>
      <c r="B22" t="s">
        <v>12</v>
      </c>
      <c r="C22" s="10" t="s">
        <v>24</v>
      </c>
      <c r="D22" s="29">
        <f>VLOOKUP($C22,Px!$A$12:$G$18,7,0)</f>
        <v>5733.5221499999998</v>
      </c>
      <c r="E22" s="61">
        <f>VLOOKUP($C22,Px!$A$12:$G$18,6,0)</f>
        <v>54.93271</v>
      </c>
      <c r="F22" s="11">
        <v>0</v>
      </c>
      <c r="G22" s="12">
        <v>1.7509999999999999</v>
      </c>
      <c r="H22" s="13">
        <f t="shared" si="1"/>
        <v>96187.175209999987</v>
      </c>
      <c r="I22" s="13">
        <f t="shared" si="0"/>
        <v>0</v>
      </c>
      <c r="J22" s="13">
        <v>5.1187760260220303</v>
      </c>
    </row>
    <row r="23" spans="1:10" x14ac:dyDescent="0.25">
      <c r="A23" t="s">
        <v>20</v>
      </c>
      <c r="B23" t="s">
        <v>12</v>
      </c>
      <c r="C23" s="10" t="s">
        <v>25</v>
      </c>
      <c r="D23" s="29">
        <f>VLOOKUP($C23,Px!$A$12:$G$18,7,0)</f>
        <v>5483.0807199999999</v>
      </c>
      <c r="E23" s="61">
        <f>VLOOKUP($C23,Px!$A$12:$G$18,6,0)</f>
        <v>53.448770000000003</v>
      </c>
      <c r="F23" s="11">
        <v>0</v>
      </c>
      <c r="G23" s="12">
        <v>3.0000000000000001E-3</v>
      </c>
      <c r="H23" s="13">
        <f t="shared" si="1"/>
        <v>160.34631000000002</v>
      </c>
      <c r="I23" s="13">
        <f t="shared" si="0"/>
        <v>0</v>
      </c>
      <c r="J23" s="13">
        <v>0</v>
      </c>
    </row>
    <row r="24" spans="1:10" x14ac:dyDescent="0.25">
      <c r="A24" t="s">
        <v>20</v>
      </c>
      <c r="B24" t="s">
        <v>12</v>
      </c>
      <c r="C24" s="10" t="s">
        <v>26</v>
      </c>
      <c r="D24" s="29">
        <f>VLOOKUP($C24,Px!$A$12:$G$18,7,0)</f>
        <v>5666.0956100000003</v>
      </c>
      <c r="E24" s="61">
        <f>VLOOKUP($C24,Px!$A$12:$G$18,6,0)</f>
        <v>53.765990000000002</v>
      </c>
      <c r="F24" s="11">
        <v>0</v>
      </c>
      <c r="G24" s="12">
        <v>613.54100000000005</v>
      </c>
      <c r="H24" s="13">
        <f t="shared" si="1"/>
        <v>32987639.270590007</v>
      </c>
      <c r="I24" s="13">
        <f t="shared" si="0"/>
        <v>0</v>
      </c>
      <c r="J24" s="13">
        <v>667.79472374821046</v>
      </c>
    </row>
    <row r="25" spans="1:10" x14ac:dyDescent="0.25">
      <c r="A25" s="14" t="s">
        <v>20</v>
      </c>
      <c r="B25" s="14" t="s">
        <v>12</v>
      </c>
      <c r="C25" s="15" t="s">
        <v>27</v>
      </c>
      <c r="D25" s="30">
        <f>VLOOKUP($C25,Px!$A$12:$G$18,7,0)</f>
        <v>5743.1545100000003</v>
      </c>
      <c r="E25" s="62">
        <f>VLOOKUP($C25,Px!$A$12:$G$18,6,0)</f>
        <v>54.024070000000002</v>
      </c>
      <c r="F25" s="16">
        <v>0</v>
      </c>
      <c r="G25" s="26">
        <v>9.8000000000000007</v>
      </c>
      <c r="H25" s="27">
        <f t="shared" si="1"/>
        <v>529435.88600000006</v>
      </c>
      <c r="I25" s="27">
        <f t="shared" si="0"/>
        <v>0</v>
      </c>
      <c r="J25" s="27">
        <v>4729.5096579275041</v>
      </c>
    </row>
    <row r="26" spans="1:10" ht="15" x14ac:dyDescent="0.25">
      <c r="A26" s="35"/>
      <c r="B26" s="35"/>
      <c r="C26" s="35"/>
      <c r="D26" s="35"/>
      <c r="E26" s="24" t="s">
        <v>13</v>
      </c>
      <c r="F26" s="33"/>
      <c r="G26" s="34">
        <f t="shared" ref="G26" si="2">SUM(G5:G25)</f>
        <v>13576.163999999999</v>
      </c>
      <c r="H26" s="25">
        <f t="shared" ref="H26:I26" si="3">SUM(H5:H25)</f>
        <v>730849613.55481994</v>
      </c>
      <c r="I26" s="25">
        <f t="shared" si="3"/>
        <v>0</v>
      </c>
      <c r="J26" s="25">
        <f>SUM(J5:J25)</f>
        <v>5402.4231577017363</v>
      </c>
    </row>
    <row r="28" spans="1:10" x14ac:dyDescent="0.25">
      <c r="F28" s="67" t="s">
        <v>17</v>
      </c>
      <c r="G28" s="67"/>
      <c r="H28" s="32"/>
      <c r="I28" s="32"/>
      <c r="J28" s="32"/>
    </row>
    <row r="29" spans="1:10" ht="15" x14ac:dyDescent="0.25">
      <c r="F29" s="14"/>
      <c r="G29" s="17" t="s">
        <v>20</v>
      </c>
    </row>
    <row r="30" spans="1:10" x14ac:dyDescent="0.25">
      <c r="F30" s="18" t="s">
        <v>18</v>
      </c>
      <c r="G30" s="19">
        <f>SUMPRODUCT(E5:E25,G5:G25)*1000</f>
        <v>730849613.55482018</v>
      </c>
    </row>
    <row r="31" spans="1:10" x14ac:dyDescent="0.25">
      <c r="F31" s="18" t="s">
        <v>19</v>
      </c>
      <c r="G31" s="19">
        <f>SUMPRODUCT(D5:D25,F5:F25)*1000</f>
        <v>0</v>
      </c>
    </row>
    <row r="32" spans="1:10" x14ac:dyDescent="0.25">
      <c r="F32" s="20" t="s">
        <v>14</v>
      </c>
      <c r="G32" s="21">
        <f>J26</f>
        <v>5402.4231577017363</v>
      </c>
    </row>
    <row r="33" spans="6:10" x14ac:dyDescent="0.25">
      <c r="F33" s="22" t="s">
        <v>13</v>
      </c>
      <c r="G33" s="23">
        <f>SUM(G30:G32)</f>
        <v>730855015.97797787</v>
      </c>
    </row>
    <row r="35" spans="6:10" x14ac:dyDescent="0.25">
      <c r="G35" s="19"/>
      <c r="H35" s="19"/>
      <c r="I35" s="19"/>
      <c r="J35" s="19"/>
    </row>
    <row r="37" spans="6:10" s="28" customFormat="1" ht="20.25" customHeight="1" x14ac:dyDescent="0.2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workbookViewId="0">
      <selection activeCell="F16" sqref="F16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13.5703125" bestFit="1" customWidth="1"/>
  </cols>
  <sheetData>
    <row r="2" spans="1:7" x14ac:dyDescent="0.25">
      <c r="A2" s="36" t="s">
        <v>29</v>
      </c>
      <c r="B2" s="37"/>
      <c r="C2" s="37" t="s">
        <v>30</v>
      </c>
      <c r="D2" s="38" t="s">
        <v>31</v>
      </c>
      <c r="E2" s="39"/>
      <c r="F2" s="39"/>
      <c r="G2" s="39"/>
    </row>
    <row r="3" spans="1:7" x14ac:dyDescent="0.25">
      <c r="A3" s="40" t="s">
        <v>32</v>
      </c>
      <c r="B3" s="39" t="s">
        <v>33</v>
      </c>
      <c r="C3" s="39">
        <v>79.322000000000003</v>
      </c>
      <c r="D3" s="41" t="s">
        <v>34</v>
      </c>
      <c r="E3" s="39"/>
      <c r="F3" s="39"/>
      <c r="G3" s="39"/>
    </row>
    <row r="4" spans="1:7" x14ac:dyDescent="0.25">
      <c r="A4" s="42" t="s">
        <v>35</v>
      </c>
      <c r="B4" s="43" t="s">
        <v>36</v>
      </c>
      <c r="C4" s="43">
        <v>8.3592999999999993</v>
      </c>
      <c r="D4" s="44" t="s">
        <v>34</v>
      </c>
      <c r="E4" s="39"/>
      <c r="F4" s="39"/>
      <c r="G4" s="39"/>
    </row>
    <row r="5" spans="1:7" x14ac:dyDescent="0.25">
      <c r="A5" s="36" t="s">
        <v>29</v>
      </c>
      <c r="B5" s="37"/>
      <c r="C5" s="37" t="s">
        <v>30</v>
      </c>
      <c r="D5" s="38" t="s">
        <v>31</v>
      </c>
      <c r="E5" s="39"/>
      <c r="F5" s="39"/>
      <c r="G5" s="39"/>
    </row>
    <row r="6" spans="1:7" x14ac:dyDescent="0.25">
      <c r="A6" s="40" t="s">
        <v>37</v>
      </c>
      <c r="B6" s="39"/>
      <c r="C6" s="59">
        <v>640.82000000000005</v>
      </c>
      <c r="D6" s="41"/>
      <c r="E6" s="39"/>
      <c r="F6" s="39"/>
      <c r="G6" s="39"/>
    </row>
    <row r="7" spans="1:7" x14ac:dyDescent="0.25">
      <c r="A7" s="40" t="s">
        <v>38</v>
      </c>
      <c r="B7" s="39"/>
      <c r="C7" s="45">
        <v>250.779</v>
      </c>
      <c r="D7" s="41" t="s">
        <v>39</v>
      </c>
      <c r="E7" s="39"/>
      <c r="F7" s="39"/>
      <c r="G7" s="39"/>
    </row>
    <row r="8" spans="1:7" x14ac:dyDescent="0.25">
      <c r="A8" s="40" t="s">
        <v>40</v>
      </c>
      <c r="B8" s="39"/>
      <c r="C8" s="46">
        <v>237.09</v>
      </c>
      <c r="D8" s="47" t="s">
        <v>41</v>
      </c>
      <c r="E8" s="39"/>
      <c r="F8" s="39"/>
      <c r="G8" s="39"/>
    </row>
    <row r="9" spans="1:7" x14ac:dyDescent="0.25">
      <c r="A9" s="42" t="s">
        <v>42</v>
      </c>
      <c r="B9" s="43"/>
      <c r="C9" s="48"/>
      <c r="D9" s="49" t="s">
        <v>43</v>
      </c>
      <c r="E9" s="39"/>
      <c r="F9" s="39"/>
      <c r="G9" s="39"/>
    </row>
    <row r="10" spans="1:7" x14ac:dyDescent="0.25">
      <c r="A10" s="39"/>
      <c r="B10" s="39"/>
      <c r="C10" s="39"/>
      <c r="D10" s="39"/>
      <c r="E10" s="39"/>
      <c r="F10" s="39"/>
      <c r="G10" s="39"/>
    </row>
    <row r="11" spans="1:7" ht="25.5" x14ac:dyDescent="0.25">
      <c r="A11" s="50" t="s">
        <v>44</v>
      </c>
      <c r="B11" s="51" t="s">
        <v>45</v>
      </c>
      <c r="C11" s="51" t="s">
        <v>46</v>
      </c>
      <c r="D11" s="51" t="s">
        <v>47</v>
      </c>
      <c r="E11" s="51" t="s">
        <v>48</v>
      </c>
      <c r="F11" s="51" t="s">
        <v>49</v>
      </c>
      <c r="G11" s="52" t="s">
        <v>50</v>
      </c>
    </row>
    <row r="12" spans="1:7" x14ac:dyDescent="0.25">
      <c r="A12" s="40" t="s">
        <v>21</v>
      </c>
      <c r="B12" s="53">
        <v>0.99109999999999998</v>
      </c>
      <c r="C12" s="53">
        <v>0.99099999999999999</v>
      </c>
      <c r="D12" s="54">
        <f t="shared" ref="D12:D18" si="0">ROUND(B12*$C$3*$C$7/$C$8,6)</f>
        <v>83.155133000000006</v>
      </c>
      <c r="E12" s="54">
        <f t="shared" ref="E12:E18" si="1">C12*$C$4*$C$7/$C$8</f>
        <v>8.7623681414133863</v>
      </c>
      <c r="F12" s="54">
        <f t="shared" ref="F12:F18" si="2">ROUND(D12*$C$6/1000,5)</f>
        <v>53.287469999999999</v>
      </c>
      <c r="G12" s="55">
        <f t="shared" ref="G12:G18" si="3">ROUND(E12*$C$6,5)</f>
        <v>5615.1007499999996</v>
      </c>
    </row>
    <row r="13" spans="1:7" x14ac:dyDescent="0.25">
      <c r="A13" s="40" t="s">
        <v>22</v>
      </c>
      <c r="B13" s="53">
        <v>1.0085999999999999</v>
      </c>
      <c r="C13" s="53">
        <v>1.0126999999999999</v>
      </c>
      <c r="D13" s="54">
        <f t="shared" si="0"/>
        <v>84.623414999999994</v>
      </c>
      <c r="E13" s="54">
        <f t="shared" si="1"/>
        <v>8.9542383620679473</v>
      </c>
      <c r="F13" s="54">
        <f t="shared" si="2"/>
        <v>54.228380000000001</v>
      </c>
      <c r="G13" s="55">
        <f t="shared" si="3"/>
        <v>5738.0550300000004</v>
      </c>
    </row>
    <row r="14" spans="1:7" x14ac:dyDescent="0.25">
      <c r="A14" s="40" t="s">
        <v>23</v>
      </c>
      <c r="B14" s="53">
        <v>1.0063</v>
      </c>
      <c r="C14" s="53">
        <v>1.0127999999999999</v>
      </c>
      <c r="D14" s="54">
        <f t="shared" si="0"/>
        <v>84.430441000000002</v>
      </c>
      <c r="E14" s="54">
        <f t="shared" si="1"/>
        <v>8.9551225566331762</v>
      </c>
      <c r="F14" s="54">
        <f t="shared" si="2"/>
        <v>54.10472</v>
      </c>
      <c r="G14" s="55">
        <f t="shared" si="3"/>
        <v>5738.6216400000003</v>
      </c>
    </row>
    <row r="15" spans="1:7" x14ac:dyDescent="0.25">
      <c r="A15" s="40" t="s">
        <v>25</v>
      </c>
      <c r="B15" s="53">
        <v>0.99409999999999998</v>
      </c>
      <c r="C15" s="53">
        <v>0.9677</v>
      </c>
      <c r="D15" s="54">
        <f t="shared" si="0"/>
        <v>83.406837999999993</v>
      </c>
      <c r="E15" s="54">
        <f t="shared" si="1"/>
        <v>8.5563508077151713</v>
      </c>
      <c r="F15" s="54">
        <f t="shared" si="2"/>
        <v>53.448770000000003</v>
      </c>
      <c r="G15" s="55">
        <f t="shared" si="3"/>
        <v>5483.0807199999999</v>
      </c>
    </row>
    <row r="16" spans="1:7" x14ac:dyDescent="0.25">
      <c r="A16" s="56" t="s">
        <v>26</v>
      </c>
      <c r="B16" s="57">
        <v>1</v>
      </c>
      <c r="C16" s="57">
        <v>1</v>
      </c>
      <c r="D16" s="58">
        <f t="shared" si="0"/>
        <v>83.901859000000002</v>
      </c>
      <c r="E16" s="58">
        <f t="shared" si="1"/>
        <v>8.8419456522839415</v>
      </c>
      <c r="F16" s="58">
        <f t="shared" si="2"/>
        <v>53.765990000000002</v>
      </c>
      <c r="G16" s="68">
        <f t="shared" si="3"/>
        <v>5666.0956100000003</v>
      </c>
    </row>
    <row r="17" spans="1:7" x14ac:dyDescent="0.25">
      <c r="A17" s="40" t="s">
        <v>27</v>
      </c>
      <c r="B17" s="53">
        <v>1.0047999999999999</v>
      </c>
      <c r="C17" s="53">
        <v>1.0136000000000001</v>
      </c>
      <c r="D17" s="54">
        <f t="shared" si="0"/>
        <v>84.304587999999995</v>
      </c>
      <c r="E17" s="54">
        <f t="shared" si="1"/>
        <v>8.9621961131550041</v>
      </c>
      <c r="F17" s="54">
        <f t="shared" si="2"/>
        <v>54.024070000000002</v>
      </c>
      <c r="G17" s="55">
        <f t="shared" si="3"/>
        <v>5743.1545100000003</v>
      </c>
    </row>
    <row r="18" spans="1:7" x14ac:dyDescent="0.25">
      <c r="A18" s="40" t="s">
        <v>24</v>
      </c>
      <c r="B18" s="53">
        <v>1.0217000000000001</v>
      </c>
      <c r="C18" s="53">
        <v>1.0119</v>
      </c>
      <c r="D18" s="54">
        <f t="shared" si="0"/>
        <v>85.722530000000006</v>
      </c>
      <c r="E18" s="54">
        <f t="shared" si="1"/>
        <v>8.9471648055461213</v>
      </c>
      <c r="F18" s="54">
        <f t="shared" si="2"/>
        <v>54.93271</v>
      </c>
      <c r="G18" s="55">
        <f t="shared" si="3"/>
        <v>5733.5221499999998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Montos facturar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2019-03-13T19:50:07Z</dcterms:modified>
</cp:coreProperties>
</file>