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09-sep/"/>
    </mc:Choice>
  </mc:AlternateContent>
  <xr:revisionPtr revIDLastSave="0" documentId="13_ncr:1_{C3DB44D5-9272-4C4C-BFFC-C90B793E5739}" xr6:coauthVersionLast="45" xr6:coauthVersionMax="45" xr10:uidLastSave="{00000000-0000-0000-0000-000000000000}"/>
  <bookViews>
    <workbookView xWindow="0" yWindow="0" windowWidth="28800" windowHeight="18000" xr2:uid="{F2358186-0BE2-4736-A654-4A2DCED7D6D4}"/>
  </bookViews>
  <sheets>
    <sheet name="Montos facturar" sheetId="1" r:id="rId1"/>
    <sheet name="ENEL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" i="1" l="1"/>
  <c r="G26" i="1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K26" i="3"/>
  <c r="H26" i="3"/>
  <c r="E27" i="3" l="1"/>
  <c r="J26" i="1" l="1"/>
  <c r="G32" i="1" s="1"/>
  <c r="D19" i="1" l="1"/>
  <c r="I19" i="1" s="1"/>
  <c r="D20" i="1"/>
  <c r="I20" i="1" s="1"/>
  <c r="D23" i="1"/>
  <c r="I23" i="1" s="1"/>
  <c r="D11" i="1"/>
  <c r="I11" i="1" s="1"/>
  <c r="E12" i="1"/>
  <c r="E20" i="1"/>
  <c r="E16" i="1"/>
  <c r="E24" i="1"/>
  <c r="E25" i="1"/>
  <c r="E7" i="1"/>
  <c r="E8" i="1"/>
  <c r="E9" i="1"/>
  <c r="E10" i="1"/>
  <c r="E11" i="1"/>
  <c r="E14" i="1"/>
  <c r="E15" i="1"/>
  <c r="E19" i="1"/>
  <c r="E21" i="1"/>
  <c r="E22" i="1"/>
  <c r="E23" i="1"/>
  <c r="D5" i="1"/>
  <c r="D6" i="1"/>
  <c r="I6" i="1" s="1"/>
  <c r="D7" i="1"/>
  <c r="I7" i="1" s="1"/>
  <c r="D8" i="1"/>
  <c r="I8" i="1" s="1"/>
  <c r="D9" i="1"/>
  <c r="I9" i="1" s="1"/>
  <c r="D14" i="1"/>
  <c r="I14" i="1" s="1"/>
  <c r="D15" i="1"/>
  <c r="I15" i="1" s="1"/>
  <c r="D16" i="1"/>
  <c r="I16" i="1" s="1"/>
  <c r="D18" i="1"/>
  <c r="I18" i="1" s="1"/>
  <c r="D21" i="1"/>
  <c r="I21" i="1" s="1"/>
  <c r="D22" i="1"/>
  <c r="I22" i="1" s="1"/>
  <c r="I5" i="1" l="1"/>
  <c r="D24" i="1"/>
  <c r="I24" i="1" s="1"/>
  <c r="D17" i="1"/>
  <c r="D10" i="1"/>
  <c r="D25" i="1"/>
  <c r="D13" i="1"/>
  <c r="I13" i="1" s="1"/>
  <c r="E18" i="1"/>
  <c r="E6" i="1"/>
  <c r="L5" i="3" s="1"/>
  <c r="M5" i="3" s="1"/>
  <c r="D12" i="1"/>
  <c r="I12" i="1" s="1"/>
  <c r="E17" i="1"/>
  <c r="E13" i="1"/>
  <c r="E5" i="1"/>
  <c r="L4" i="3" s="1"/>
  <c r="M4" i="3" s="1"/>
  <c r="L6" i="3"/>
  <c r="M6" i="3" s="1"/>
  <c r="L7" i="3"/>
  <c r="M7" i="3" s="1"/>
  <c r="L8" i="3"/>
  <c r="M8" i="3" s="1"/>
  <c r="L10" i="3"/>
  <c r="M10" i="3" s="1"/>
  <c r="L13" i="3"/>
  <c r="M13" i="3" s="1"/>
  <c r="L14" i="3"/>
  <c r="M14" i="3" s="1"/>
  <c r="L15" i="3"/>
  <c r="M15" i="3" s="1"/>
  <c r="L17" i="3"/>
  <c r="M17" i="3" s="1"/>
  <c r="L18" i="3"/>
  <c r="M18" i="3" s="1"/>
  <c r="L19" i="3"/>
  <c r="M19" i="3" s="1"/>
  <c r="L20" i="3"/>
  <c r="M20" i="3" s="1"/>
  <c r="L21" i="3"/>
  <c r="M21" i="3" s="1"/>
  <c r="L22" i="3"/>
  <c r="M22" i="3" s="1"/>
  <c r="L23" i="3"/>
  <c r="M23" i="3" s="1"/>
  <c r="L11" i="3" l="1"/>
  <c r="M11" i="3" s="1"/>
  <c r="G31" i="1"/>
  <c r="L9" i="3"/>
  <c r="M9" i="3" s="1"/>
  <c r="I10" i="1"/>
  <c r="L12" i="3"/>
  <c r="M12" i="3" s="1"/>
  <c r="L16" i="3"/>
  <c r="M16" i="3" s="1"/>
  <c r="I17" i="1"/>
  <c r="G30" i="1"/>
  <c r="L24" i="3"/>
  <c r="M24" i="3" s="1"/>
  <c r="I25" i="1"/>
  <c r="E28" i="3"/>
  <c r="H26" i="1" l="1"/>
  <c r="H28" i="3" s="1"/>
  <c r="H30" i="3" s="1"/>
  <c r="I26" i="1"/>
  <c r="G33" i="1" l="1"/>
  <c r="K28" i="3"/>
</calcChain>
</file>

<file path=xl/sharedStrings.xml><?xml version="1.0" encoding="utf-8"?>
<sst xmlns="http://schemas.openxmlformats.org/spreadsheetml/2006/main" count="174" uniqueCount="74">
  <si>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</si>
  <si>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</si>
  <si>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</si>
  <si>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</si>
  <si>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</si>
  <si>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</si>
  <si>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</si>
  <si>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</si>
  <si>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</si>
  <si>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</si>
  <si>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</si>
  <si>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</si>
  <si>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</si>
  <si>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</si>
  <si>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</si>
  <si>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</si>
  <si>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</si>
  <si>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</si>
  <si>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</si>
  <si>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</si>
  <si>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ENEL Dx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</si>
  <si>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</si>
  <si>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</si>
  <si>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</si>
  <si>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</si>
  <si>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</si>
  <si>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</si>
  <si>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</si>
  <si>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</si>
  <si>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</si>
  <si>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</si>
  <si>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</si>
  <si>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</si>
  <si>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</si>
  <si>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</si>
  <si>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</si>
  <si>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</si>
  <si>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</si>
  <si>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</si>
  <si>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(Feb-18 - Jul-18)</t>
  </si>
  <si>
    <t>CPI0</t>
  </si>
  <si>
    <t>(Feb-15 - Jul-15)</t>
  </si>
  <si>
    <t>Factores modulación</t>
  </si>
  <si>
    <t>PNCP 1T-2018</t>
  </si>
  <si>
    <t>Punto Compra</t>
  </si>
  <si>
    <t>Fmodulacion E</t>
  </si>
  <si>
    <t>Fmodulacion P</t>
  </si>
  <si>
    <t>Energia [US$/MWh]</t>
  </si>
  <si>
    <t>Potencia [US$/MWh]</t>
  </si>
  <si>
    <t>Energia [$/kWh]</t>
  </si>
  <si>
    <t>Potencia [$/kWh]</t>
  </si>
  <si>
    <t>REACTIVO</t>
  </si>
  <si>
    <t>ENERGÍA</t>
  </si>
  <si>
    <t>CÓDIGO</t>
  </si>
  <si>
    <t>Punto de Suministro</t>
  </si>
  <si>
    <t>A</t>
  </si>
  <si>
    <t>B</t>
  </si>
  <si>
    <t>C</t>
  </si>
  <si>
    <t>Energía Total [kWh]</t>
  </si>
  <si>
    <t xml:space="preserve">PRECIO_ENERGÍA </t>
  </si>
  <si>
    <t>ENERGÍA_VALORIZADA</t>
  </si>
  <si>
    <t>Potencia [kW-mes]</t>
  </si>
  <si>
    <t>PRECIO_POTENCIA</t>
  </si>
  <si>
    <t>POTENCIA_VALORIZADA</t>
  </si>
  <si>
    <t>AELA_A</t>
  </si>
  <si>
    <t>ALTO_JAHUEL_220</t>
  </si>
  <si>
    <t>CERRO_NAVIA_220</t>
  </si>
  <si>
    <t>CHENA_220</t>
  </si>
  <si>
    <t>LOS_MAQUIS_220</t>
  </si>
  <si>
    <t>NOGALES_220</t>
  </si>
  <si>
    <t>POLPAICO_220</t>
  </si>
  <si>
    <t>QUILLOTA_220</t>
  </si>
  <si>
    <t>AELA_B</t>
  </si>
  <si>
    <t>AELA_C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</si>
</sst>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0"/>
    <numFmt numFmtId="166" formatCode="0.000"/>
    <numFmt numFmtId="167" formatCode="#,##0.0000"/>
  </numFmts>
  <fonts count="9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0" fontId="0" fillId="0" borderId="2" xfId="0" applyBorder="1"/>
    <xf numFmtId="0" fontId="0" fillId="0" borderId="3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/>
    <xf numFmtId="164" fontId="2" fillId="3" borderId="7" xfId="0" applyNumberFormat="1" applyFont="1" applyFill="1" applyBorder="1" applyAlignment="1">
      <alignment horizontal="right" vertical="center" indent="1"/>
    </xf>
    <xf numFmtId="165" fontId="2" fillId="3" borderId="8" xfId="0" applyNumberFormat="1" applyFont="1" applyFill="1" applyBorder="1" applyAlignment="1">
      <alignment horizontal="right" vertical="center" indent="1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8" borderId="10" xfId="0" applyFont="1" applyFill="1" applyBorder="1"/>
    <xf numFmtId="167" fontId="4" fillId="8" borderId="0" xfId="0" applyNumberFormat="1" applyFont="1" applyFill="1" applyAlignment="1">
      <alignment horizontal="center"/>
    </xf>
    <xf numFmtId="166" fontId="4" fillId="8" borderId="0" xfId="0" applyNumberFormat="1" applyFont="1" applyFill="1" applyAlignment="1">
      <alignment horizontal="center"/>
    </xf>
    <xf numFmtId="4" fontId="4" fillId="0" borderId="0" xfId="0" applyNumberFormat="1" applyFont="1"/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" fontId="4" fillId="8" borderId="1" xfId="0" applyNumberFormat="1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0" borderId="2" xfId="0" applyFont="1" applyFill="1" applyBorder="1"/>
    <xf numFmtId="0" fontId="1" fillId="5" borderId="3" xfId="0" applyFont="1" applyFill="1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1:J37"/>
  <sheetViews>
    <sheetView tabSelected="1" zoomScale="90" zoomScaleNormal="90" workbookViewId="0">
      <selection activeCell="F26" sqref="F26"/>
    </sheetView>
  </sheetViews>
  <sheetFormatPr baseColWidth="10" defaultRowHeight="13" x14ac:dyDescent="0.15"/>
  <cols>
    <col min="2" max="2" width="7.33203125" bestFit="1" customWidth="1"/>
    <col min="3" max="3" width="21.83203125" customWidth="1"/>
    <col min="4" max="4" width="17.6640625" bestFit="1" customWidth="1"/>
    <col min="5" max="6" width="16.5" bestFit="1" customWidth="1"/>
    <col min="7" max="7" width="16.1640625" customWidth="1"/>
    <col min="8" max="10" width="16.5" customWidth="1"/>
  </cols>
  <sheetData>
    <row r="1" spans="1:10" x14ac:dyDescent="0.15">
      <c r="H1" s="13"/>
      <c r="I1" s="13"/>
      <c r="J1" s="13"/>
    </row>
    <row r="2" spans="1:10" x14ac:dyDescent="0.15">
      <c r="A2" s="13"/>
      <c r="B2" s="13"/>
      <c r="C2" s="13"/>
      <c r="D2" s="13"/>
      <c r="E2" s="13"/>
      <c r="F2" s="13"/>
      <c r="G2" s="78"/>
      <c r="H2" s="76" t="s">
        <v>28</v>
      </c>
      <c r="I2" s="77"/>
      <c r="J2" s="79"/>
    </row>
    <row r="3" spans="1:10" x14ac:dyDescent="0.15">
      <c r="A3" s="71" t="s">
        <v>16</v>
      </c>
      <c r="B3" s="71" t="s">
        <v>0</v>
      </c>
      <c r="C3" s="73" t="s">
        <v>1</v>
      </c>
      <c r="D3" s="1" t="s">
        <v>2</v>
      </c>
      <c r="E3" s="2" t="s">
        <v>3</v>
      </c>
      <c r="F3" s="1" t="s">
        <v>4</v>
      </c>
      <c r="G3" s="2" t="s">
        <v>5</v>
      </c>
      <c r="H3" s="80" t="s">
        <v>52</v>
      </c>
      <c r="I3" s="81" t="s">
        <v>4</v>
      </c>
      <c r="J3" s="69" t="s">
        <v>51</v>
      </c>
    </row>
    <row r="4" spans="1:10" x14ac:dyDescent="0.15">
      <c r="A4" s="72"/>
      <c r="B4" s="72"/>
      <c r="C4" s="74"/>
      <c r="D4" s="3" t="s">
        <v>6</v>
      </c>
      <c r="E4" s="4" t="s">
        <v>7</v>
      </c>
      <c r="F4" s="3" t="s">
        <v>8</v>
      </c>
      <c r="G4" s="4" t="s">
        <v>9</v>
      </c>
      <c r="H4" s="82" t="s">
        <v>15</v>
      </c>
      <c r="I4" s="68" t="s">
        <v>15</v>
      </c>
      <c r="J4" s="70" t="s">
        <v>15</v>
      </c>
    </row>
    <row r="5" spans="1:10" x14ac:dyDescent="0.15">
      <c r="A5" t="s">
        <v>20</v>
      </c>
      <c r="B5" s="5" t="s">
        <v>10</v>
      </c>
      <c r="C5" s="6" t="s">
        <v>21</v>
      </c>
      <c r="D5" s="30">
        <f>VLOOKUP($C5,Px!$A$12:$G$18,7,0)</f>
        <v>5667.7954399999999</v>
      </c>
      <c r="E5" s="59">
        <f>VLOOKUP($C5,Px!$A$12:$G$18,6,0)</f>
        <v>52.507869999999997</v>
      </c>
      <c r="F5" s="7">
        <v>0</v>
      </c>
      <c r="G5" s="8">
        <v>1623.9870000000001</v>
      </c>
      <c r="H5" s="83">
        <f t="shared" ref="H5:H25" si="0">G5*E5*1000</f>
        <v>85272098.277690008</v>
      </c>
      <c r="I5" s="9">
        <f t="shared" ref="I5:I25" si="1">F5*D5*1000</f>
        <v>0</v>
      </c>
      <c r="J5" s="84"/>
    </row>
    <row r="6" spans="1:10" x14ac:dyDescent="0.15">
      <c r="A6" t="s">
        <v>20</v>
      </c>
      <c r="B6" t="s">
        <v>10</v>
      </c>
      <c r="C6" s="10" t="s">
        <v>22</v>
      </c>
      <c r="D6" s="28">
        <f>VLOOKUP($C6,Px!$A$12:$G$18,7,0)</f>
        <v>5725.0230099999999</v>
      </c>
      <c r="E6" s="60">
        <f>VLOOKUP($C6,Px!$A$12:$G$18,6,0)</f>
        <v>53.787500000000001</v>
      </c>
      <c r="F6" s="11">
        <v>0</v>
      </c>
      <c r="G6" s="12">
        <v>1320.873</v>
      </c>
      <c r="H6" s="85">
        <f t="shared" si="0"/>
        <v>71046456.487500012</v>
      </c>
      <c r="I6" s="86">
        <f t="shared" si="1"/>
        <v>0</v>
      </c>
      <c r="J6" s="87"/>
    </row>
    <row r="7" spans="1:10" x14ac:dyDescent="0.15">
      <c r="A7" t="s">
        <v>20</v>
      </c>
      <c r="B7" t="s">
        <v>10</v>
      </c>
      <c r="C7" s="10" t="s">
        <v>23</v>
      </c>
      <c r="D7" s="28">
        <f>VLOOKUP($C7,Px!$A$12:$G$18,7,0)</f>
        <v>5726.7228400000004</v>
      </c>
      <c r="E7" s="60">
        <f>VLOOKUP($C7,Px!$A$12:$G$18,6,0)</f>
        <v>53.470280000000002</v>
      </c>
      <c r="F7" s="11">
        <v>0</v>
      </c>
      <c r="G7" s="12">
        <v>821.38099999999997</v>
      </c>
      <c r="H7" s="85">
        <f t="shared" si="0"/>
        <v>43919472.056680001</v>
      </c>
      <c r="I7" s="86">
        <f t="shared" si="1"/>
        <v>0</v>
      </c>
      <c r="J7" s="87"/>
    </row>
    <row r="8" spans="1:10" x14ac:dyDescent="0.15">
      <c r="A8" t="s">
        <v>20</v>
      </c>
      <c r="B8" t="s">
        <v>10</v>
      </c>
      <c r="C8" s="10" t="s">
        <v>24</v>
      </c>
      <c r="D8" s="28">
        <f>VLOOKUP($C8,Px!$A$12:$G$18,7,0)</f>
        <v>5744.28773</v>
      </c>
      <c r="E8" s="60">
        <f>VLOOKUP($C8,Px!$A$12:$G$18,6,0)</f>
        <v>55.287570000000002</v>
      </c>
      <c r="F8" s="11">
        <v>0</v>
      </c>
      <c r="G8" s="12">
        <v>1.6950000000000001</v>
      </c>
      <c r="H8" s="85">
        <f t="shared" si="0"/>
        <v>93712.431150000004</v>
      </c>
      <c r="I8" s="86">
        <f t="shared" si="1"/>
        <v>0</v>
      </c>
      <c r="J8" s="87"/>
    </row>
    <row r="9" spans="1:10" x14ac:dyDescent="0.15">
      <c r="A9" t="s">
        <v>20</v>
      </c>
      <c r="B9" t="s">
        <v>10</v>
      </c>
      <c r="C9" s="10" t="s">
        <v>25</v>
      </c>
      <c r="D9" s="28">
        <f>VLOOKUP($C9,Px!$A$12:$G$18,7,0)</f>
        <v>5498.9457899999998</v>
      </c>
      <c r="E9" s="60">
        <f>VLOOKUP($C9,Px!$A$12:$G$18,6,0)</f>
        <v>52.126130000000003</v>
      </c>
      <c r="F9" s="11">
        <v>0</v>
      </c>
      <c r="G9" s="12">
        <v>0.01</v>
      </c>
      <c r="H9" s="85">
        <f t="shared" si="0"/>
        <v>521.26130000000001</v>
      </c>
      <c r="I9" s="86">
        <f t="shared" si="1"/>
        <v>0</v>
      </c>
      <c r="J9" s="87"/>
    </row>
    <row r="10" spans="1:10" x14ac:dyDescent="0.15">
      <c r="A10" t="s">
        <v>20</v>
      </c>
      <c r="B10" t="s">
        <v>10</v>
      </c>
      <c r="C10" s="10" t="s">
        <v>26</v>
      </c>
      <c r="D10" s="28">
        <f>VLOOKUP($C10,Px!$A$12:$G$18,7,0)</f>
        <v>5666.0956100000003</v>
      </c>
      <c r="E10" s="60">
        <f>VLOOKUP($C10,Px!$A$12:$G$18,6,0)</f>
        <v>53.765990000000002</v>
      </c>
      <c r="F10" s="11">
        <v>0</v>
      </c>
      <c r="G10" s="12">
        <v>803.92200000000003</v>
      </c>
      <c r="H10" s="85">
        <f t="shared" si="0"/>
        <v>43223662.212779999</v>
      </c>
      <c r="I10" s="86">
        <f t="shared" si="1"/>
        <v>0</v>
      </c>
      <c r="J10" s="87"/>
    </row>
    <row r="11" spans="1:10" x14ac:dyDescent="0.15">
      <c r="A11" t="s">
        <v>20</v>
      </c>
      <c r="B11" t="s">
        <v>10</v>
      </c>
      <c r="C11" s="10" t="s">
        <v>27</v>
      </c>
      <c r="D11" s="28">
        <f>VLOOKUP($C11,Px!$A$12:$G$18,7,0)</f>
        <v>5687.0601699999997</v>
      </c>
      <c r="E11" s="60">
        <f>VLOOKUP($C11,Px!$A$12:$G$18,6,0)</f>
        <v>54.169229999999999</v>
      </c>
      <c r="F11" s="11">
        <v>0</v>
      </c>
      <c r="G11" s="12">
        <v>7.9240000000000004</v>
      </c>
      <c r="H11" s="85">
        <f t="shared" si="0"/>
        <v>429236.97852000006</v>
      </c>
      <c r="I11" s="86">
        <f t="shared" si="1"/>
        <v>0</v>
      </c>
      <c r="J11" s="87"/>
    </row>
    <row r="12" spans="1:10" x14ac:dyDescent="0.15">
      <c r="A12" t="s">
        <v>20</v>
      </c>
      <c r="B12" t="s">
        <v>11</v>
      </c>
      <c r="C12" s="10" t="s">
        <v>21</v>
      </c>
      <c r="D12" s="28">
        <f>VLOOKUP($C12,Px!$A$12:$G$18,7,0)</f>
        <v>5667.7954399999999</v>
      </c>
      <c r="E12" s="60">
        <f>VLOOKUP($C12,Px!$A$12:$G$18,6,0)</f>
        <v>52.507869999999997</v>
      </c>
      <c r="F12" s="11">
        <v>0</v>
      </c>
      <c r="G12" s="12">
        <v>2471.14</v>
      </c>
      <c r="H12" s="85">
        <f t="shared" si="0"/>
        <v>129754297.87179998</v>
      </c>
      <c r="I12" s="86">
        <f t="shared" si="1"/>
        <v>0</v>
      </c>
      <c r="J12" s="87"/>
    </row>
    <row r="13" spans="1:10" x14ac:dyDescent="0.15">
      <c r="A13" t="s">
        <v>20</v>
      </c>
      <c r="B13" t="s">
        <v>11</v>
      </c>
      <c r="C13" s="10" t="s">
        <v>22</v>
      </c>
      <c r="D13" s="28">
        <f>VLOOKUP($C13,Px!$A$12:$G$18,7,0)</f>
        <v>5725.0230099999999</v>
      </c>
      <c r="E13" s="60">
        <f>VLOOKUP($C13,Px!$A$12:$G$18,6,0)</f>
        <v>53.787500000000001</v>
      </c>
      <c r="F13" s="11">
        <v>0</v>
      </c>
      <c r="G13" s="12">
        <v>2021.4449999999999</v>
      </c>
      <c r="H13" s="85">
        <f t="shared" si="0"/>
        <v>108728472.9375</v>
      </c>
      <c r="I13" s="86">
        <f t="shared" si="1"/>
        <v>0</v>
      </c>
      <c r="J13" s="87"/>
    </row>
    <row r="14" spans="1:10" x14ac:dyDescent="0.15">
      <c r="A14" t="s">
        <v>20</v>
      </c>
      <c r="B14" t="s">
        <v>11</v>
      </c>
      <c r="C14" s="10" t="s">
        <v>23</v>
      </c>
      <c r="D14" s="28">
        <f>VLOOKUP($C14,Px!$A$12:$G$18,7,0)</f>
        <v>5726.7228400000004</v>
      </c>
      <c r="E14" s="60">
        <f>VLOOKUP($C14,Px!$A$12:$G$18,6,0)</f>
        <v>53.470280000000002</v>
      </c>
      <c r="F14" s="11">
        <v>0</v>
      </c>
      <c r="G14" s="12">
        <v>1245.787</v>
      </c>
      <c r="H14" s="85">
        <f t="shared" si="0"/>
        <v>66612579.710360005</v>
      </c>
      <c r="I14" s="86">
        <f t="shared" si="1"/>
        <v>0</v>
      </c>
      <c r="J14" s="87"/>
    </row>
    <row r="15" spans="1:10" x14ac:dyDescent="0.15">
      <c r="A15" t="s">
        <v>20</v>
      </c>
      <c r="B15" t="s">
        <v>11</v>
      </c>
      <c r="C15" s="10" t="s">
        <v>24</v>
      </c>
      <c r="D15" s="28">
        <f>VLOOKUP($C15,Px!$A$12:$G$18,7,0)</f>
        <v>5744.28773</v>
      </c>
      <c r="E15" s="60">
        <f>VLOOKUP($C15,Px!$A$12:$G$18,6,0)</f>
        <v>55.287570000000002</v>
      </c>
      <c r="F15" s="11">
        <v>0</v>
      </c>
      <c r="G15" s="12">
        <v>4.0819999999999999</v>
      </c>
      <c r="H15" s="85">
        <f t="shared" si="0"/>
        <v>225683.86074</v>
      </c>
      <c r="I15" s="86">
        <f t="shared" si="1"/>
        <v>0</v>
      </c>
      <c r="J15" s="87"/>
    </row>
    <row r="16" spans="1:10" x14ac:dyDescent="0.15">
      <c r="A16" t="s">
        <v>20</v>
      </c>
      <c r="B16" t="s">
        <v>11</v>
      </c>
      <c r="C16" s="10" t="s">
        <v>25</v>
      </c>
      <c r="D16" s="28">
        <f>VLOOKUP($C16,Px!$A$12:$G$18,7,0)</f>
        <v>5498.9457899999998</v>
      </c>
      <c r="E16" s="60">
        <f>VLOOKUP($C16,Px!$A$12:$G$18,6,0)</f>
        <v>52.126130000000003</v>
      </c>
      <c r="F16" s="11">
        <v>0</v>
      </c>
      <c r="G16" s="12">
        <v>2.9000000000000001E-2</v>
      </c>
      <c r="H16" s="85">
        <f t="shared" si="0"/>
        <v>1511.6577700000003</v>
      </c>
      <c r="I16" s="86">
        <f t="shared" si="1"/>
        <v>0</v>
      </c>
      <c r="J16" s="87"/>
    </row>
    <row r="17" spans="1:10" x14ac:dyDescent="0.15">
      <c r="A17" t="s">
        <v>20</v>
      </c>
      <c r="B17" t="s">
        <v>11</v>
      </c>
      <c r="C17" s="10" t="s">
        <v>26</v>
      </c>
      <c r="D17" s="28">
        <f>VLOOKUP($C17,Px!$A$12:$G$18,7,0)</f>
        <v>5666.0956100000003</v>
      </c>
      <c r="E17" s="60">
        <f>VLOOKUP($C17,Px!$A$12:$G$18,6,0)</f>
        <v>53.765990000000002</v>
      </c>
      <c r="F17" s="11">
        <v>0</v>
      </c>
      <c r="G17" s="12">
        <v>1244.4459999999999</v>
      </c>
      <c r="H17" s="85">
        <f t="shared" si="0"/>
        <v>66908871.191539988</v>
      </c>
      <c r="I17" s="86">
        <f t="shared" si="1"/>
        <v>0</v>
      </c>
      <c r="J17" s="87"/>
    </row>
    <row r="18" spans="1:10" x14ac:dyDescent="0.15">
      <c r="A18" t="s">
        <v>20</v>
      </c>
      <c r="B18" t="s">
        <v>11</v>
      </c>
      <c r="C18" s="10" t="s">
        <v>27</v>
      </c>
      <c r="D18" s="28">
        <f>VLOOKUP($C18,Px!$A$12:$G$18,7,0)</f>
        <v>5687.0601699999997</v>
      </c>
      <c r="E18" s="60">
        <f>VLOOKUP($C18,Px!$A$12:$G$18,6,0)</f>
        <v>54.169229999999999</v>
      </c>
      <c r="F18" s="11">
        <v>0</v>
      </c>
      <c r="G18" s="12">
        <v>12.48</v>
      </c>
      <c r="H18" s="85">
        <f t="shared" si="0"/>
        <v>676031.99040000001</v>
      </c>
      <c r="I18" s="86">
        <f t="shared" si="1"/>
        <v>0</v>
      </c>
      <c r="J18" s="87"/>
    </row>
    <row r="19" spans="1:10" x14ac:dyDescent="0.15">
      <c r="A19" t="s">
        <v>20</v>
      </c>
      <c r="B19" t="s">
        <v>12</v>
      </c>
      <c r="C19" s="10" t="s">
        <v>21</v>
      </c>
      <c r="D19" s="28">
        <f>VLOOKUP($C19,Px!$A$12:$G$18,7,0)</f>
        <v>5667.7954399999999</v>
      </c>
      <c r="E19" s="60">
        <f>VLOOKUP($C19,Px!$A$12:$G$18,6,0)</f>
        <v>52.507869999999997</v>
      </c>
      <c r="F19" s="11">
        <v>2.8439999999999999</v>
      </c>
      <c r="G19" s="12">
        <v>1404.421</v>
      </c>
      <c r="H19" s="85">
        <f t="shared" si="0"/>
        <v>73743155.293270007</v>
      </c>
      <c r="I19" s="86">
        <f t="shared" si="1"/>
        <v>16119210.23136</v>
      </c>
      <c r="J19" s="87">
        <v>0</v>
      </c>
    </row>
    <row r="20" spans="1:10" x14ac:dyDescent="0.15">
      <c r="A20" t="s">
        <v>20</v>
      </c>
      <c r="B20" t="s">
        <v>12</v>
      </c>
      <c r="C20" s="10" t="s">
        <v>22</v>
      </c>
      <c r="D20" s="28">
        <f>VLOOKUP($C20,Px!$A$12:$G$18,7,0)</f>
        <v>5725.0230099999999</v>
      </c>
      <c r="E20" s="60">
        <f>VLOOKUP($C20,Px!$A$12:$G$18,6,0)</f>
        <v>53.787500000000001</v>
      </c>
      <c r="F20" s="11">
        <v>2.3029999999999999</v>
      </c>
      <c r="G20" s="12">
        <v>1137.5540000000001</v>
      </c>
      <c r="H20" s="85">
        <f t="shared" si="0"/>
        <v>61186185.775000006</v>
      </c>
      <c r="I20" s="86">
        <f t="shared" si="1"/>
        <v>13184727.992029998</v>
      </c>
      <c r="J20" s="87">
        <v>0</v>
      </c>
    </row>
    <row r="21" spans="1:10" x14ac:dyDescent="0.15">
      <c r="A21" t="s">
        <v>20</v>
      </c>
      <c r="B21" t="s">
        <v>12</v>
      </c>
      <c r="C21" s="10" t="s">
        <v>23</v>
      </c>
      <c r="D21" s="28">
        <f>VLOOKUP($C21,Px!$A$12:$G$18,7,0)</f>
        <v>5726.7228400000004</v>
      </c>
      <c r="E21" s="60">
        <f>VLOOKUP($C21,Px!$A$12:$G$18,6,0)</f>
        <v>53.470280000000002</v>
      </c>
      <c r="F21" s="11">
        <v>1.4430000000000001</v>
      </c>
      <c r="G21" s="12">
        <v>712.70100000000002</v>
      </c>
      <c r="H21" s="85">
        <f t="shared" si="0"/>
        <v>38108322.026280001</v>
      </c>
      <c r="I21" s="86">
        <f t="shared" si="1"/>
        <v>8263661.0581200002</v>
      </c>
      <c r="J21" s="87">
        <v>0</v>
      </c>
    </row>
    <row r="22" spans="1:10" x14ac:dyDescent="0.15">
      <c r="A22" t="s">
        <v>20</v>
      </c>
      <c r="B22" t="s">
        <v>12</v>
      </c>
      <c r="C22" s="10" t="s">
        <v>24</v>
      </c>
      <c r="D22" s="28">
        <f>VLOOKUP($C22,Px!$A$12:$G$18,7,0)</f>
        <v>5744.28773</v>
      </c>
      <c r="E22" s="60">
        <f>VLOOKUP($C22,Px!$A$12:$G$18,6,0)</f>
        <v>55.287570000000002</v>
      </c>
      <c r="F22" s="11">
        <v>3.0000000000000001E-3</v>
      </c>
      <c r="G22" s="12">
        <v>1.4179999999999999</v>
      </c>
      <c r="H22" s="85">
        <f t="shared" si="0"/>
        <v>78397.774260000006</v>
      </c>
      <c r="I22" s="86">
        <f t="shared" si="1"/>
        <v>17232.86319</v>
      </c>
      <c r="J22" s="87">
        <v>1139.8214190637889</v>
      </c>
    </row>
    <row r="23" spans="1:10" x14ac:dyDescent="0.15">
      <c r="A23" t="s">
        <v>20</v>
      </c>
      <c r="B23" t="s">
        <v>12</v>
      </c>
      <c r="C23" s="10" t="s">
        <v>25</v>
      </c>
      <c r="D23" s="28">
        <f>VLOOKUP($C23,Px!$A$12:$G$18,7,0)</f>
        <v>5498.9457899999998</v>
      </c>
      <c r="E23" s="60">
        <f>VLOOKUP($C23,Px!$A$12:$G$18,6,0)</f>
        <v>52.126130000000003</v>
      </c>
      <c r="F23" s="11">
        <v>0</v>
      </c>
      <c r="G23" s="12">
        <v>8.9999999999999993E-3</v>
      </c>
      <c r="H23" s="85">
        <f t="shared" si="0"/>
        <v>469.13517000000002</v>
      </c>
      <c r="I23" s="86">
        <f t="shared" si="1"/>
        <v>0</v>
      </c>
      <c r="J23" s="87">
        <v>0</v>
      </c>
    </row>
    <row r="24" spans="1:10" x14ac:dyDescent="0.15">
      <c r="A24" t="s">
        <v>20</v>
      </c>
      <c r="B24" t="s">
        <v>12</v>
      </c>
      <c r="C24" s="10" t="s">
        <v>26</v>
      </c>
      <c r="D24" s="28">
        <f>VLOOKUP($C24,Px!$A$12:$G$18,7,0)</f>
        <v>5666.0956100000003</v>
      </c>
      <c r="E24" s="60">
        <f>VLOOKUP($C24,Px!$A$12:$G$18,6,0)</f>
        <v>53.765990000000002</v>
      </c>
      <c r="F24" s="11">
        <v>1.3740000000000001</v>
      </c>
      <c r="G24" s="12">
        <v>678.476</v>
      </c>
      <c r="H24" s="85">
        <f t="shared" si="0"/>
        <v>36478933.831239998</v>
      </c>
      <c r="I24" s="86">
        <f t="shared" si="1"/>
        <v>7785215.3681400018</v>
      </c>
      <c r="J24" s="87">
        <v>0</v>
      </c>
    </row>
    <row r="25" spans="1:10" x14ac:dyDescent="0.15">
      <c r="A25" s="13" t="s">
        <v>20</v>
      </c>
      <c r="B25" s="13" t="s">
        <v>12</v>
      </c>
      <c r="C25" s="14" t="s">
        <v>27</v>
      </c>
      <c r="D25" s="29">
        <f>VLOOKUP($C25,Px!$A$12:$G$18,7,0)</f>
        <v>5687.0601699999997</v>
      </c>
      <c r="E25" s="61">
        <f>VLOOKUP($C25,Px!$A$12:$G$18,6,0)</f>
        <v>54.169229999999999</v>
      </c>
      <c r="F25" s="15">
        <v>1.2999999999999999E-2</v>
      </c>
      <c r="G25" s="25">
        <v>6.64</v>
      </c>
      <c r="H25" s="88">
        <f t="shared" si="0"/>
        <v>359683.68719999993</v>
      </c>
      <c r="I25" s="26">
        <f t="shared" si="1"/>
        <v>73931.78220999999</v>
      </c>
      <c r="J25" s="89">
        <v>0</v>
      </c>
    </row>
    <row r="26" spans="1:10" ht="15" x14ac:dyDescent="0.2">
      <c r="A26" s="34"/>
      <c r="B26" s="34"/>
      <c r="C26" s="34"/>
      <c r="D26" s="34"/>
      <c r="E26" s="23" t="s">
        <v>13</v>
      </c>
      <c r="F26" s="32">
        <f t="shared" ref="F26:G26" si="2">SUM(F5:F25)</f>
        <v>7.98</v>
      </c>
      <c r="G26" s="33">
        <f t="shared" si="2"/>
        <v>15520.42</v>
      </c>
      <c r="H26" s="90">
        <f t="shared" ref="H26:I26" si="3">SUM(H5:H25)</f>
        <v>826847756.44815004</v>
      </c>
      <c r="I26" s="24">
        <f t="shared" si="3"/>
        <v>45443979.295050003</v>
      </c>
      <c r="J26" s="91">
        <f>SUM(J5:J25)</f>
        <v>1139.8214190637889</v>
      </c>
    </row>
    <row r="28" spans="1:10" x14ac:dyDescent="0.15">
      <c r="F28" s="75" t="s">
        <v>17</v>
      </c>
      <c r="G28" s="75"/>
      <c r="H28" s="31"/>
      <c r="I28" s="31"/>
      <c r="J28" s="31"/>
    </row>
    <row r="29" spans="1:10" ht="15" x14ac:dyDescent="0.2">
      <c r="F29" s="13"/>
      <c r="G29" s="16" t="s">
        <v>20</v>
      </c>
    </row>
    <row r="30" spans="1:10" x14ac:dyDescent="0.15">
      <c r="F30" s="17" t="s">
        <v>18</v>
      </c>
      <c r="G30" s="18">
        <f>SUMPRODUCT(E5:E25,G5:G25)*1000</f>
        <v>826847756.44815016</v>
      </c>
    </row>
    <row r="31" spans="1:10" x14ac:dyDescent="0.15">
      <c r="F31" s="17" t="s">
        <v>19</v>
      </c>
      <c r="G31" s="18">
        <f>SUMPRODUCT(D5:D25,F5:F25)*1000</f>
        <v>45443979.295049995</v>
      </c>
    </row>
    <row r="32" spans="1:10" x14ac:dyDescent="0.15">
      <c r="F32" s="19" t="s">
        <v>14</v>
      </c>
      <c r="G32" s="20">
        <f>J26</f>
        <v>1139.8214190637889</v>
      </c>
    </row>
    <row r="33" spans="6:10" x14ac:dyDescent="0.15">
      <c r="F33" s="21" t="s">
        <v>13</v>
      </c>
      <c r="G33" s="22">
        <f>SUM(G30:G32)</f>
        <v>872292875.5646193</v>
      </c>
    </row>
    <row r="35" spans="6:10" x14ac:dyDescent="0.15">
      <c r="G35" s="18"/>
      <c r="H35" s="18"/>
      <c r="I35" s="18"/>
      <c r="J35" s="18"/>
    </row>
    <row r="37" spans="6:10" s="27" customFormat="1" ht="20.25" customHeight="1" x14ac:dyDescent="0.15"/>
  </sheetData>
  <mergeCells count="5">
    <mergeCell ref="H2:J2"/>
    <mergeCell ref="B3:B4"/>
    <mergeCell ref="C3:C4"/>
    <mergeCell ref="A3:A4"/>
    <mergeCell ref="F28:G2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dimension ref="A2:M30"/>
  <sheetViews>
    <sheetView workbookViewId="0">
      <selection activeCell="M4" sqref="M4"/>
    </sheetView>
  </sheetViews>
  <sheetFormatPr baseColWidth="10" defaultRowHeight="13" x14ac:dyDescent="0.15"/>
  <cols>
    <col min="1" max="1" width="8.83203125" bestFit="1" customWidth="1"/>
    <col min="2" max="2" width="19.5" bestFit="1" customWidth="1"/>
    <col min="3" max="5" width="9.1640625" bestFit="1" customWidth="1"/>
    <col min="6" max="6" width="19.83203125" bestFit="1" customWidth="1"/>
    <col min="7" max="7" width="18.83203125" bestFit="1" customWidth="1"/>
    <col min="8" max="8" width="22.6640625" bestFit="1" customWidth="1"/>
    <col min="9" max="9" width="19" bestFit="1" customWidth="1"/>
    <col min="10" max="10" width="18.5" bestFit="1" customWidth="1"/>
    <col min="11" max="11" width="23.83203125" bestFit="1" customWidth="1"/>
  </cols>
  <sheetData>
    <row r="2" spans="1:13" ht="14" thickBot="1" x14ac:dyDescent="0.2"/>
    <row r="3" spans="1:13" ht="16" thickBot="1" x14ac:dyDescent="0.2">
      <c r="A3" s="63" t="s">
        <v>53</v>
      </c>
      <c r="B3" s="64" t="s">
        <v>54</v>
      </c>
      <c r="C3" s="64" t="s">
        <v>55</v>
      </c>
      <c r="D3" s="64" t="s">
        <v>56</v>
      </c>
      <c r="E3" s="64" t="s">
        <v>57</v>
      </c>
      <c r="F3" s="64" t="s">
        <v>58</v>
      </c>
      <c r="G3" s="64" t="s">
        <v>59</v>
      </c>
      <c r="H3" s="64" t="s">
        <v>60</v>
      </c>
      <c r="I3" s="64" t="s">
        <v>61</v>
      </c>
      <c r="J3" s="64" t="s">
        <v>62</v>
      </c>
      <c r="K3" s="64" t="s">
        <v>63</v>
      </c>
    </row>
    <row r="4" spans="1:13" ht="16" thickBot="1" x14ac:dyDescent="0.2">
      <c r="A4" s="65" t="s">
        <v>64</v>
      </c>
      <c r="B4" s="66" t="s">
        <v>65</v>
      </c>
      <c r="C4" s="67"/>
      <c r="D4" s="66"/>
      <c r="E4" s="66"/>
      <c r="F4" s="66"/>
      <c r="G4" s="66"/>
      <c r="H4" s="66"/>
      <c r="I4" s="66"/>
      <c r="J4" s="66"/>
      <c r="K4" s="66"/>
      <c r="L4" s="18">
        <f>'Montos facturar'!H5</f>
        <v>85272098.277690008</v>
      </c>
      <c r="M4" s="18">
        <f t="shared" ref="M4:M24" si="0">H4-L4</f>
        <v>-85272098.277690008</v>
      </c>
    </row>
    <row r="5" spans="1:13" ht="16" thickBot="1" x14ac:dyDescent="0.2">
      <c r="A5" s="65" t="s">
        <v>64</v>
      </c>
      <c r="B5" s="66" t="s">
        <v>66</v>
      </c>
      <c r="C5" s="67"/>
      <c r="D5" s="66"/>
      <c r="E5" s="66"/>
      <c r="F5" s="66"/>
      <c r="G5" s="66"/>
      <c r="H5" s="66"/>
      <c r="I5" s="66"/>
      <c r="J5" s="66"/>
      <c r="K5" s="66"/>
      <c r="L5" s="18">
        <f>'Montos facturar'!H6</f>
        <v>71046456.487500012</v>
      </c>
      <c r="M5" s="18">
        <f t="shared" si="0"/>
        <v>-71046456.487500012</v>
      </c>
    </row>
    <row r="6" spans="1:13" ht="16" thickBot="1" x14ac:dyDescent="0.2">
      <c r="A6" s="65" t="s">
        <v>64</v>
      </c>
      <c r="B6" s="66" t="s">
        <v>67</v>
      </c>
      <c r="C6" s="67"/>
      <c r="D6" s="66"/>
      <c r="E6" s="66"/>
      <c r="F6" s="66"/>
      <c r="G6" s="66"/>
      <c r="H6" s="66"/>
      <c r="I6" s="66"/>
      <c r="J6" s="66"/>
      <c r="K6" s="66"/>
      <c r="L6" s="18">
        <f>'Montos facturar'!H7</f>
        <v>43919472.056680001</v>
      </c>
      <c r="M6" s="18">
        <f t="shared" si="0"/>
        <v>-43919472.056680001</v>
      </c>
    </row>
    <row r="7" spans="1:13" ht="16" thickBot="1" x14ac:dyDescent="0.2">
      <c r="A7" s="65" t="s">
        <v>64</v>
      </c>
      <c r="B7" s="66" t="s">
        <v>68</v>
      </c>
      <c r="C7" s="67"/>
      <c r="D7" s="66"/>
      <c r="E7" s="66"/>
      <c r="F7" s="66"/>
      <c r="G7" s="66"/>
      <c r="H7" s="66"/>
      <c r="I7" s="66"/>
      <c r="J7" s="66"/>
      <c r="K7" s="66"/>
      <c r="L7" s="18">
        <f>'Montos facturar'!H8</f>
        <v>93712.431150000004</v>
      </c>
      <c r="M7" s="18">
        <f t="shared" si="0"/>
        <v>-93712.431150000004</v>
      </c>
    </row>
    <row r="8" spans="1:13" ht="16" thickBot="1" x14ac:dyDescent="0.2">
      <c r="A8" s="65" t="s">
        <v>64</v>
      </c>
      <c r="B8" s="66" t="s">
        <v>69</v>
      </c>
      <c r="C8" s="67"/>
      <c r="D8" s="66"/>
      <c r="E8" s="66"/>
      <c r="F8" s="66"/>
      <c r="G8" s="66"/>
      <c r="H8" s="66"/>
      <c r="I8" s="66"/>
      <c r="J8" s="66"/>
      <c r="K8" s="66"/>
      <c r="L8" s="18">
        <f>'Montos facturar'!H9</f>
        <v>521.26130000000001</v>
      </c>
      <c r="M8" s="18">
        <f t="shared" si="0"/>
        <v>-521.26130000000001</v>
      </c>
    </row>
    <row r="9" spans="1:13" ht="16" thickBot="1" x14ac:dyDescent="0.2">
      <c r="A9" s="65" t="s">
        <v>64</v>
      </c>
      <c r="B9" s="66" t="s">
        <v>70</v>
      </c>
      <c r="C9" s="67"/>
      <c r="D9" s="66"/>
      <c r="E9" s="66"/>
      <c r="F9" s="66"/>
      <c r="G9" s="66"/>
      <c r="H9" s="66"/>
      <c r="I9" s="66"/>
      <c r="J9" s="66"/>
      <c r="K9" s="66"/>
      <c r="L9" s="18">
        <f>'Montos facturar'!H10</f>
        <v>43223662.212779999</v>
      </c>
      <c r="M9" s="18">
        <f t="shared" si="0"/>
        <v>-43223662.212779999</v>
      </c>
    </row>
    <row r="10" spans="1:13" ht="16" thickBot="1" x14ac:dyDescent="0.2">
      <c r="A10" s="65" t="s">
        <v>64</v>
      </c>
      <c r="B10" s="66" t="s">
        <v>71</v>
      </c>
      <c r="C10" s="67"/>
      <c r="D10" s="66"/>
      <c r="E10" s="66"/>
      <c r="F10" s="66"/>
      <c r="G10" s="66"/>
      <c r="H10" s="66"/>
      <c r="I10" s="66"/>
      <c r="J10" s="66"/>
      <c r="K10" s="66"/>
      <c r="L10" s="18">
        <f>'Montos facturar'!H11</f>
        <v>429236.97852000006</v>
      </c>
      <c r="M10" s="18">
        <f t="shared" si="0"/>
        <v>-429236.97852000006</v>
      </c>
    </row>
    <row r="11" spans="1:13" ht="16" thickBot="1" x14ac:dyDescent="0.2">
      <c r="A11" s="65" t="s">
        <v>72</v>
      </c>
      <c r="B11" s="66" t="s">
        <v>65</v>
      </c>
      <c r="C11" s="66"/>
      <c r="D11" s="67"/>
      <c r="E11" s="66"/>
      <c r="F11" s="66"/>
      <c r="G11" s="66"/>
      <c r="H11" s="66"/>
      <c r="I11" s="66"/>
      <c r="J11" s="66"/>
      <c r="K11" s="66"/>
      <c r="L11" s="18">
        <f>'Montos facturar'!H12</f>
        <v>129754297.87179998</v>
      </c>
      <c r="M11" s="18">
        <f t="shared" si="0"/>
        <v>-129754297.87179998</v>
      </c>
    </row>
    <row r="12" spans="1:13" ht="16" thickBot="1" x14ac:dyDescent="0.2">
      <c r="A12" s="65" t="s">
        <v>72</v>
      </c>
      <c r="B12" s="66" t="s">
        <v>66</v>
      </c>
      <c r="C12" s="66"/>
      <c r="D12" s="67"/>
      <c r="E12" s="66"/>
      <c r="F12" s="66"/>
      <c r="G12" s="66"/>
      <c r="H12" s="66"/>
      <c r="I12" s="66"/>
      <c r="J12" s="66"/>
      <c r="K12" s="66"/>
      <c r="L12" s="18">
        <f>'Montos facturar'!H13</f>
        <v>108728472.9375</v>
      </c>
      <c r="M12" s="18">
        <f t="shared" si="0"/>
        <v>-108728472.9375</v>
      </c>
    </row>
    <row r="13" spans="1:13" ht="16" thickBot="1" x14ac:dyDescent="0.2">
      <c r="A13" s="65" t="s">
        <v>72</v>
      </c>
      <c r="B13" s="66" t="s">
        <v>67</v>
      </c>
      <c r="C13" s="66"/>
      <c r="D13" s="67"/>
      <c r="E13" s="66"/>
      <c r="F13" s="66"/>
      <c r="G13" s="66"/>
      <c r="H13" s="66"/>
      <c r="I13" s="66"/>
      <c r="J13" s="66"/>
      <c r="K13" s="66"/>
      <c r="L13" s="18">
        <f>'Montos facturar'!H14</f>
        <v>66612579.710360005</v>
      </c>
      <c r="M13" s="18">
        <f t="shared" si="0"/>
        <v>-66612579.710360005</v>
      </c>
    </row>
    <row r="14" spans="1:13" ht="16" thickBot="1" x14ac:dyDescent="0.2">
      <c r="A14" s="65" t="s">
        <v>72</v>
      </c>
      <c r="B14" s="66" t="s">
        <v>68</v>
      </c>
      <c r="C14" s="66"/>
      <c r="D14" s="67"/>
      <c r="E14" s="66"/>
      <c r="F14" s="66"/>
      <c r="G14" s="66"/>
      <c r="H14" s="66"/>
      <c r="I14" s="66"/>
      <c r="J14" s="66"/>
      <c r="K14" s="66"/>
      <c r="L14" s="18">
        <f>'Montos facturar'!H15</f>
        <v>225683.86074</v>
      </c>
      <c r="M14" s="18">
        <f t="shared" si="0"/>
        <v>-225683.86074</v>
      </c>
    </row>
    <row r="15" spans="1:13" ht="16" thickBot="1" x14ac:dyDescent="0.2">
      <c r="A15" s="65" t="s">
        <v>72</v>
      </c>
      <c r="B15" s="66" t="s">
        <v>69</v>
      </c>
      <c r="C15" s="66"/>
      <c r="D15" s="67"/>
      <c r="E15" s="66"/>
      <c r="F15" s="66"/>
      <c r="G15" s="66"/>
      <c r="H15" s="66"/>
      <c r="I15" s="66"/>
      <c r="J15" s="66"/>
      <c r="K15" s="66"/>
      <c r="L15" s="18">
        <f>'Montos facturar'!H16</f>
        <v>1511.6577700000003</v>
      </c>
      <c r="M15" s="18">
        <f t="shared" si="0"/>
        <v>-1511.6577700000003</v>
      </c>
    </row>
    <row r="16" spans="1:13" ht="16" thickBot="1" x14ac:dyDescent="0.2">
      <c r="A16" s="65" t="s">
        <v>72</v>
      </c>
      <c r="B16" s="66" t="s">
        <v>70</v>
      </c>
      <c r="C16" s="66"/>
      <c r="D16" s="67"/>
      <c r="E16" s="66"/>
      <c r="F16" s="66"/>
      <c r="G16" s="66"/>
      <c r="H16" s="66"/>
      <c r="I16" s="66"/>
      <c r="J16" s="66"/>
      <c r="K16" s="66"/>
      <c r="L16" s="18">
        <f>'Montos facturar'!H17</f>
        <v>66908871.191539988</v>
      </c>
      <c r="M16" s="18">
        <f t="shared" si="0"/>
        <v>-66908871.191539988</v>
      </c>
    </row>
    <row r="17" spans="1:13" ht="16" thickBot="1" x14ac:dyDescent="0.2">
      <c r="A17" s="65" t="s">
        <v>72</v>
      </c>
      <c r="B17" s="66" t="s">
        <v>71</v>
      </c>
      <c r="C17" s="66"/>
      <c r="D17" s="67"/>
      <c r="E17" s="66"/>
      <c r="F17" s="66"/>
      <c r="G17" s="66"/>
      <c r="H17" s="66"/>
      <c r="I17" s="66"/>
      <c r="J17" s="66"/>
      <c r="K17" s="66"/>
      <c r="L17" s="18">
        <f>'Montos facturar'!H18</f>
        <v>676031.99040000001</v>
      </c>
      <c r="M17" s="18">
        <f t="shared" si="0"/>
        <v>-676031.99040000001</v>
      </c>
    </row>
    <row r="18" spans="1:13" ht="16" thickBot="1" x14ac:dyDescent="0.2">
      <c r="A18" s="65" t="s">
        <v>73</v>
      </c>
      <c r="B18" s="66" t="s">
        <v>65</v>
      </c>
      <c r="C18" s="66"/>
      <c r="D18" s="66"/>
      <c r="E18" s="67"/>
      <c r="F18" s="66"/>
      <c r="G18" s="66"/>
      <c r="H18" s="66"/>
      <c r="I18" s="66"/>
      <c r="J18" s="66"/>
      <c r="K18" s="66"/>
      <c r="L18" s="18">
        <f>'Montos facturar'!H19</f>
        <v>73743155.293270007</v>
      </c>
      <c r="M18" s="18">
        <f t="shared" si="0"/>
        <v>-73743155.293270007</v>
      </c>
    </row>
    <row r="19" spans="1:13" ht="16" thickBot="1" x14ac:dyDescent="0.2">
      <c r="A19" s="65" t="s">
        <v>73</v>
      </c>
      <c r="B19" s="66" t="s">
        <v>66</v>
      </c>
      <c r="C19" s="66"/>
      <c r="D19" s="66"/>
      <c r="E19" s="67"/>
      <c r="F19" s="66"/>
      <c r="G19" s="66"/>
      <c r="H19" s="66"/>
      <c r="I19" s="66"/>
      <c r="J19" s="66"/>
      <c r="K19" s="66"/>
      <c r="L19" s="18">
        <f>'Montos facturar'!H20</f>
        <v>61186185.775000006</v>
      </c>
      <c r="M19" s="18">
        <f t="shared" si="0"/>
        <v>-61186185.775000006</v>
      </c>
    </row>
    <row r="20" spans="1:13" ht="16" thickBot="1" x14ac:dyDescent="0.2">
      <c r="A20" s="65" t="s">
        <v>73</v>
      </c>
      <c r="B20" s="66" t="s">
        <v>67</v>
      </c>
      <c r="C20" s="66"/>
      <c r="D20" s="66"/>
      <c r="E20" s="67"/>
      <c r="F20" s="66"/>
      <c r="G20" s="66"/>
      <c r="H20" s="66"/>
      <c r="I20" s="66"/>
      <c r="J20" s="66"/>
      <c r="K20" s="66"/>
      <c r="L20" s="18">
        <f>'Montos facturar'!H21</f>
        <v>38108322.026280001</v>
      </c>
      <c r="M20" s="18">
        <f t="shared" si="0"/>
        <v>-38108322.026280001</v>
      </c>
    </row>
    <row r="21" spans="1:13" ht="16" thickBot="1" x14ac:dyDescent="0.2">
      <c r="A21" s="65" t="s">
        <v>73</v>
      </c>
      <c r="B21" s="66" t="s">
        <v>68</v>
      </c>
      <c r="C21" s="66"/>
      <c r="D21" s="66"/>
      <c r="E21" s="67"/>
      <c r="F21" s="66"/>
      <c r="G21" s="66"/>
      <c r="H21" s="66"/>
      <c r="I21" s="66"/>
      <c r="J21" s="66"/>
      <c r="K21" s="66"/>
      <c r="L21" s="18">
        <f>'Montos facturar'!H22</f>
        <v>78397.774260000006</v>
      </c>
      <c r="M21" s="18">
        <f t="shared" si="0"/>
        <v>-78397.774260000006</v>
      </c>
    </row>
    <row r="22" spans="1:13" ht="16" thickBot="1" x14ac:dyDescent="0.2">
      <c r="A22" s="65" t="s">
        <v>73</v>
      </c>
      <c r="B22" s="66" t="s">
        <v>69</v>
      </c>
      <c r="C22" s="66"/>
      <c r="D22" s="66"/>
      <c r="E22" s="67"/>
      <c r="F22" s="66"/>
      <c r="G22" s="66"/>
      <c r="H22" s="66"/>
      <c r="I22" s="66"/>
      <c r="J22" s="66"/>
      <c r="K22" s="66"/>
      <c r="L22" s="18">
        <f>'Montos facturar'!H23</f>
        <v>469.13517000000002</v>
      </c>
      <c r="M22" s="18">
        <f t="shared" si="0"/>
        <v>-469.13517000000002</v>
      </c>
    </row>
    <row r="23" spans="1:13" ht="16" thickBot="1" x14ac:dyDescent="0.2">
      <c r="A23" s="65" t="s">
        <v>73</v>
      </c>
      <c r="B23" s="66" t="s">
        <v>70</v>
      </c>
      <c r="C23" s="66"/>
      <c r="D23" s="66"/>
      <c r="E23" s="67"/>
      <c r="F23" s="66"/>
      <c r="G23" s="66"/>
      <c r="H23" s="66"/>
      <c r="I23" s="66"/>
      <c r="J23" s="66"/>
      <c r="K23" s="66"/>
      <c r="L23" s="18">
        <f>'Montos facturar'!H24</f>
        <v>36478933.831239998</v>
      </c>
      <c r="M23" s="18">
        <f t="shared" si="0"/>
        <v>-36478933.831239998</v>
      </c>
    </row>
    <row r="24" spans="1:13" ht="16" thickBot="1" x14ac:dyDescent="0.2">
      <c r="A24" s="65" t="s">
        <v>73</v>
      </c>
      <c r="B24" s="66" t="s">
        <v>71</v>
      </c>
      <c r="C24" s="66"/>
      <c r="D24" s="66"/>
      <c r="E24" s="67"/>
      <c r="F24" s="66"/>
      <c r="G24" s="66"/>
      <c r="H24" s="66"/>
      <c r="I24" s="66"/>
      <c r="J24" s="66"/>
      <c r="K24" s="66"/>
      <c r="L24" s="18">
        <f>'Montos facturar'!H25</f>
        <v>359683.68719999993</v>
      </c>
      <c r="M24" s="18">
        <f t="shared" si="0"/>
        <v>-359683.68719999993</v>
      </c>
    </row>
    <row r="26" spans="1:13" x14ac:dyDescent="0.15">
      <c r="H26">
        <f>SUM(H4:H24)</f>
        <v>0</v>
      </c>
      <c r="K26">
        <f>SUM(K4:K24)</f>
        <v>0</v>
      </c>
    </row>
    <row r="27" spans="1:13" x14ac:dyDescent="0.15">
      <c r="E27">
        <f>SUM(C4:E24)</f>
        <v>0</v>
      </c>
    </row>
    <row r="28" spans="1:13" x14ac:dyDescent="0.15">
      <c r="E28">
        <f>'Montos facturar'!G26</f>
        <v>15520.42</v>
      </c>
      <c r="H28" s="18">
        <f>'Montos facturar'!$H$26</f>
        <v>826847756.44815004</v>
      </c>
      <c r="K28" s="18">
        <f>'Montos facturar'!$I$26</f>
        <v>45443979.295050003</v>
      </c>
    </row>
    <row r="30" spans="1:13" x14ac:dyDescent="0.15">
      <c r="H30" s="18">
        <f>H26-H28</f>
        <v>-826847756.44815004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G18"/>
  <sheetViews>
    <sheetView workbookViewId="0">
      <selection activeCell="A18" sqref="A18:G18"/>
    </sheetView>
  </sheetViews>
  <sheetFormatPr baseColWidth="10" defaultRowHeight="13" x14ac:dyDescent="0.15"/>
  <cols>
    <col min="1" max="1" width="17.6640625" bestFit="1" customWidth="1"/>
    <col min="2" max="2" width="11.1640625" bestFit="1" customWidth="1"/>
    <col min="3" max="3" width="12" bestFit="1" customWidth="1"/>
    <col min="4" max="4" width="13.5" bestFit="1" customWidth="1"/>
  </cols>
  <sheetData>
    <row r="2" spans="1:7" ht="14" x14ac:dyDescent="0.2">
      <c r="A2" s="35" t="s">
        <v>29</v>
      </c>
      <c r="B2" s="36"/>
      <c r="C2" s="36" t="s">
        <v>30</v>
      </c>
      <c r="D2" s="37" t="s">
        <v>31</v>
      </c>
      <c r="E2" s="38"/>
      <c r="F2" s="38"/>
      <c r="G2" s="38"/>
    </row>
    <row r="3" spans="1:7" ht="14" x14ac:dyDescent="0.2">
      <c r="A3" s="39" t="s">
        <v>32</v>
      </c>
      <c r="B3" s="38" t="s">
        <v>33</v>
      </c>
      <c r="C3" s="38">
        <v>79.322000000000003</v>
      </c>
      <c r="D3" s="40" t="s">
        <v>34</v>
      </c>
      <c r="E3" s="38"/>
      <c r="F3" s="38"/>
      <c r="G3" s="38"/>
    </row>
    <row r="4" spans="1:7" ht="14" x14ac:dyDescent="0.2">
      <c r="A4" s="41" t="s">
        <v>35</v>
      </c>
      <c r="B4" s="42" t="s">
        <v>36</v>
      </c>
      <c r="C4" s="42">
        <v>8.3592999999999993</v>
      </c>
      <c r="D4" s="43" t="s">
        <v>34</v>
      </c>
      <c r="E4" s="38"/>
      <c r="F4" s="38"/>
      <c r="G4" s="38"/>
    </row>
    <row r="5" spans="1:7" ht="14" x14ac:dyDescent="0.2">
      <c r="A5" s="35" t="s">
        <v>29</v>
      </c>
      <c r="B5" s="36"/>
      <c r="C5" s="36" t="s">
        <v>30</v>
      </c>
      <c r="D5" s="37" t="s">
        <v>31</v>
      </c>
      <c r="E5" s="38"/>
      <c r="F5" s="38"/>
      <c r="G5" s="38"/>
    </row>
    <row r="6" spans="1:7" ht="14" x14ac:dyDescent="0.2">
      <c r="A6" s="39" t="s">
        <v>37</v>
      </c>
      <c r="B6" s="38"/>
      <c r="C6" s="58">
        <v>640.82000000000005</v>
      </c>
      <c r="D6" s="40"/>
      <c r="E6" s="38"/>
      <c r="F6" s="38"/>
      <c r="G6" s="38"/>
    </row>
    <row r="7" spans="1:7" ht="14" x14ac:dyDescent="0.2">
      <c r="A7" s="39" t="s">
        <v>38</v>
      </c>
      <c r="B7" s="38"/>
      <c r="C7" s="44">
        <v>250.779</v>
      </c>
      <c r="D7" s="40" t="s">
        <v>39</v>
      </c>
      <c r="E7" s="38"/>
      <c r="F7" s="38"/>
      <c r="G7" s="38"/>
    </row>
    <row r="8" spans="1:7" ht="14" x14ac:dyDescent="0.2">
      <c r="A8" s="39" t="s">
        <v>40</v>
      </c>
      <c r="B8" s="38"/>
      <c r="C8" s="45">
        <v>237.09</v>
      </c>
      <c r="D8" s="46" t="s">
        <v>41</v>
      </c>
      <c r="E8" s="38"/>
      <c r="F8" s="38"/>
      <c r="G8" s="38"/>
    </row>
    <row r="9" spans="1:7" ht="14" x14ac:dyDescent="0.2">
      <c r="A9" s="41" t="s">
        <v>42</v>
      </c>
      <c r="B9" s="42"/>
      <c r="C9" s="47"/>
      <c r="D9" s="48" t="s">
        <v>43</v>
      </c>
      <c r="E9" s="38"/>
      <c r="F9" s="38"/>
      <c r="G9" s="38"/>
    </row>
    <row r="10" spans="1:7" ht="14" x14ac:dyDescent="0.2">
      <c r="A10" s="38"/>
      <c r="B10" s="38"/>
      <c r="C10" s="38"/>
      <c r="D10" s="38"/>
      <c r="E10" s="38"/>
      <c r="F10" s="38"/>
      <c r="G10" s="38"/>
    </row>
    <row r="11" spans="1:7" ht="30" x14ac:dyDescent="0.15">
      <c r="A11" s="49" t="s">
        <v>44</v>
      </c>
      <c r="B11" s="50" t="s">
        <v>45</v>
      </c>
      <c r="C11" s="50" t="s">
        <v>46</v>
      </c>
      <c r="D11" s="50" t="s">
        <v>47</v>
      </c>
      <c r="E11" s="50" t="s">
        <v>48</v>
      </c>
      <c r="F11" s="50" t="s">
        <v>49</v>
      </c>
      <c r="G11" s="51" t="s">
        <v>50</v>
      </c>
    </row>
    <row r="12" spans="1:7" ht="14" x14ac:dyDescent="0.2">
      <c r="A12" s="39" t="s">
        <v>21</v>
      </c>
      <c r="B12" s="52">
        <v>0.97660000000000002</v>
      </c>
      <c r="C12" s="52">
        <v>1.0003</v>
      </c>
      <c r="D12" s="53">
        <v>81.938555860604851</v>
      </c>
      <c r="E12" s="53">
        <v>8.8445982359796247</v>
      </c>
      <c r="F12" s="53">
        <v>52.507869999999997</v>
      </c>
      <c r="G12" s="54">
        <v>5667.7954399999999</v>
      </c>
    </row>
    <row r="13" spans="1:7" ht="14" x14ac:dyDescent="0.2">
      <c r="A13" s="39" t="s">
        <v>22</v>
      </c>
      <c r="B13" s="52">
        <v>1.0004</v>
      </c>
      <c r="C13" s="52">
        <v>1.0104</v>
      </c>
      <c r="D13" s="53">
        <v>83.935420113607492</v>
      </c>
      <c r="E13" s="53">
        <v>8.9339018870676945</v>
      </c>
      <c r="F13" s="53">
        <v>53.787500000000001</v>
      </c>
      <c r="G13" s="54">
        <v>5725.0230099999999</v>
      </c>
    </row>
    <row r="14" spans="1:7" ht="14" x14ac:dyDescent="0.2">
      <c r="A14" s="39" t="s">
        <v>23</v>
      </c>
      <c r="B14" s="52">
        <v>0.99450000000000005</v>
      </c>
      <c r="C14" s="52">
        <v>1.0106999999999999</v>
      </c>
      <c r="D14" s="53">
        <v>83.440399143325337</v>
      </c>
      <c r="E14" s="53">
        <v>8.9365544707633795</v>
      </c>
      <c r="F14" s="53">
        <v>53.470280000000002</v>
      </c>
      <c r="G14" s="54">
        <v>5726.7228400000004</v>
      </c>
    </row>
    <row r="15" spans="1:7" ht="14" x14ac:dyDescent="0.2">
      <c r="A15" s="39" t="s">
        <v>25</v>
      </c>
      <c r="B15" s="52">
        <v>0.96950000000000003</v>
      </c>
      <c r="C15" s="52">
        <v>0.97050000000000003</v>
      </c>
      <c r="D15" s="53">
        <v>81.342852659078829</v>
      </c>
      <c r="E15" s="53">
        <v>8.5811082555415652</v>
      </c>
      <c r="F15" s="53">
        <v>52.126130000000003</v>
      </c>
      <c r="G15" s="54">
        <v>5498.9457899999998</v>
      </c>
    </row>
    <row r="16" spans="1:7" ht="14" x14ac:dyDescent="0.2">
      <c r="A16" s="55" t="s">
        <v>26</v>
      </c>
      <c r="B16" s="56">
        <v>1</v>
      </c>
      <c r="C16" s="56">
        <v>1</v>
      </c>
      <c r="D16" s="57">
        <v>83.901859369859551</v>
      </c>
      <c r="E16" s="57">
        <v>8.8419456522839415</v>
      </c>
      <c r="F16" s="57">
        <v>53.765990000000002</v>
      </c>
      <c r="G16" s="62">
        <v>5666.0956100000003</v>
      </c>
    </row>
    <row r="17" spans="1:7" ht="14" x14ac:dyDescent="0.2">
      <c r="A17" s="39" t="s">
        <v>27</v>
      </c>
      <c r="B17" s="52">
        <v>1.0075000000000001</v>
      </c>
      <c r="C17" s="52">
        <v>1.0037</v>
      </c>
      <c r="D17" s="53">
        <v>84.531123315133499</v>
      </c>
      <c r="E17" s="53">
        <v>8.8746608511973939</v>
      </c>
      <c r="F17" s="53">
        <v>54.169229999999999</v>
      </c>
      <c r="G17" s="54">
        <v>5687.0601699999997</v>
      </c>
    </row>
    <row r="18" spans="1:7" ht="14" x14ac:dyDescent="0.2">
      <c r="A18" s="39" t="s">
        <v>24</v>
      </c>
      <c r="B18" s="52">
        <v>1.0283</v>
      </c>
      <c r="C18" s="52">
        <v>1.0138</v>
      </c>
      <c r="D18" s="53">
        <v>86.276281990026575</v>
      </c>
      <c r="E18" s="53">
        <v>8.9639645022854602</v>
      </c>
      <c r="F18" s="53">
        <v>55.287570000000002</v>
      </c>
      <c r="G18" s="54">
        <v>5744.28773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2018-11-16T13:10:45Z</dcterms:created>
  <dcterms:modified xsi:type="dcterms:W3CDTF">2019-09-13T13:10:32Z</dcterms:modified>
</cp:coreProperties>
</file>