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9-sep/"/>
    </mc:Choice>
  </mc:AlternateContent>
  <xr:revisionPtr revIDLastSave="0" documentId="13_ncr:1_{0258F727-5EA8-4D49-A00B-B1D7A549A0F6}" xr6:coauthVersionLast="45" xr6:coauthVersionMax="45" xr10:uidLastSave="{00000000-0000-0000-0000-000000000000}"/>
  <bookViews>
    <workbookView xWindow="-33040" yWindow="1500" windowWidth="23120" windowHeight="1466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" i="1" l="1"/>
  <c r="F11" i="1"/>
  <c r="L12" i="1" s="1"/>
  <c r="F8" i="1"/>
  <c r="L9" i="1" s="1"/>
  <c r="F5" i="1"/>
  <c r="L5" i="1" s="1"/>
  <c r="L11" i="1" l="1"/>
  <c r="L8" i="1"/>
  <c r="L7" i="1"/>
  <c r="L6" i="1"/>
  <c r="L10" i="1"/>
  <c r="L13" i="1"/>
  <c r="L14" i="1" l="1"/>
  <c r="H21" i="1" s="1"/>
  <c r="H20" i="1" l="1"/>
  <c r="D11" i="1" l="1"/>
  <c r="J11" i="1" s="1"/>
  <c r="E12" i="1"/>
  <c r="I12" i="1" s="1"/>
  <c r="E7" i="1"/>
  <c r="I7" i="1" s="1"/>
  <c r="E8" i="1"/>
  <c r="I8" i="1" s="1"/>
  <c r="E9" i="1"/>
  <c r="I9" i="1" s="1"/>
  <c r="E10" i="1"/>
  <c r="I10" i="1" s="1"/>
  <c r="E11" i="1"/>
  <c r="I11" i="1" s="1"/>
  <c r="D5" i="1"/>
  <c r="D6" i="1"/>
  <c r="J6" i="1" s="1"/>
  <c r="D7" i="1"/>
  <c r="J7" i="1" s="1"/>
  <c r="D8" i="1"/>
  <c r="J8" i="1" s="1"/>
  <c r="D9" i="1"/>
  <c r="J9" i="1" s="1"/>
  <c r="J5" i="1" l="1"/>
  <c r="D10" i="1"/>
  <c r="D13" i="1"/>
  <c r="J13" i="1" s="1"/>
  <c r="E6" i="1"/>
  <c r="D12" i="1"/>
  <c r="J12" i="1" s="1"/>
  <c r="E13" i="1"/>
  <c r="I13" i="1" s="1"/>
  <c r="E5" i="1"/>
  <c r="I6" i="1" l="1"/>
  <c r="I5" i="1"/>
  <c r="H19" i="1"/>
  <c r="J10" i="1"/>
  <c r="H18" i="1"/>
  <c r="H14" i="1"/>
  <c r="H22" i="1" l="1"/>
  <c r="I14" i="1"/>
  <c r="J14" i="1"/>
</calcChain>
</file>

<file path=xl/sharedStrings.xml><?xml version="1.0" encoding="utf-8"?>
<sst xmlns="http://schemas.openxmlformats.org/spreadsheetml/2006/main" count="131" uniqueCount="73">
  <si>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</si>
  <si>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</si>
  <si>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</si>
  <si>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</si>
  <si>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</si>
  <si>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</si>
  <si>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</si>
  <si>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</si>
  <si>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</si>
  <si>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</si>
  <si>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</si>
  <si>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</si>
  <si>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</si>
  <si>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</si>
  <si>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</si>
  <si>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</si>
  <si>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</si>
  <si>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</si>
  <si>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</si>
  <si>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</si>
  <si>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</si>
  <si>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</si>
  <si>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</si>
  <si>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</si>
  <si>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</si>
  <si>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</si>
  <si>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</si>
  <si>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</si>
  <si>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</si>
  <si>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</si>
  <si>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</si>
  <si>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</si>
  <si>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</si>
  <si>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</si>
  <si>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</si>
  <si>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</si>
  <si>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</si>
  <si>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</si>
  <si>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</si>
  <si>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</si>
  <si>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</si>
  <si>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</si>
  <si>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</si>
  <si>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</si>
  <si>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</si>
  <si>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</si>
  <si>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</si>
  <si>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</si>
  <si>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12T/2018</t>
  </si>
  <si>
    <t>Charrua 220</t>
  </si>
  <si>
    <t>Itahue 220</t>
  </si>
  <si>
    <t>COPELEC</t>
  </si>
  <si>
    <t>MES</t>
  </si>
  <si>
    <t>agosto</t>
  </si>
  <si>
    <t>ENERGÍA (kwh)</t>
  </si>
  <si>
    <t>TOTAL ENERGÍA</t>
  </si>
  <si>
    <t>Prorrata</t>
  </si>
  <si>
    <t>kW</t>
  </si>
  <si>
    <t>DISTRIBUIDORAS</t>
  </si>
  <si>
    <t>PRORR_CONTRATOS.CODIGO_CNE</t>
  </si>
  <si>
    <t>AAT</t>
  </si>
  <si>
    <t>Generador</t>
  </si>
  <si>
    <t>BLOQUE</t>
  </si>
  <si>
    <t>2015/02_BS4A_BB_Copelec_Aela Generación S.A.</t>
  </si>
  <si>
    <t>Aela Generación S.A.</t>
  </si>
  <si>
    <t>4-A</t>
  </si>
  <si>
    <t>SIC 2013/03_2_BS1B_BB_Copelec_Energía Cerro El Morado S.A.</t>
  </si>
  <si>
    <t>4-B</t>
  </si>
  <si>
    <t>2015/02_BS4C_BB_Copelec_Aela Generación S.A.</t>
  </si>
  <si>
    <t>4-C</t>
  </si>
  <si>
    <t>2015/02_BS4C_BB_Copelec_Ibereolica Cabo Leones I S.A.</t>
  </si>
  <si>
    <t>[$/KWh]</t>
  </si>
  <si>
    <t>AAT
[$/kWh]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</si>
</sst>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9" formatCode="_ * #,##0.000_ ;_ * \-#,##0.000_ ;_ * &quot;-&quot;_ ;_ @_ "/>
    <numFmt numFmtId="171" formatCode="0.00\ %"/>
    <numFmt numFmtId="172" formatCode="_ * #,##0.00_ ;_ * \-#,##0.00_ ;_ * \-_ ;_ @_ "/>
  </numFmts>
  <fonts count="15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9" fillId="8" borderId="0" xfId="0" applyFont="1" applyFill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3" fillId="9" borderId="1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3" applyFont="1" applyFill="1" applyBorder="1" applyAlignment="1">
      <alignment horizontal="center" vertical="center"/>
    </xf>
    <xf numFmtId="0" fontId="10" fillId="10" borderId="21" xfId="3" applyFont="1" applyFill="1" applyBorder="1" applyAlignment="1">
      <alignment horizontal="center" vertical="center"/>
    </xf>
    <xf numFmtId="0" fontId="10" fillId="10" borderId="22" xfId="3" applyFont="1" applyFill="1" applyBorder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169" fontId="14" fillId="0" borderId="17" xfId="0" applyNumberFormat="1" applyFont="1" applyBorder="1" applyAlignment="1">
      <alignment horizontal="center"/>
    </xf>
    <xf numFmtId="0" fontId="0" fillId="10" borderId="2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71" fontId="0" fillId="0" borderId="8" xfId="2" applyNumberFormat="1" applyFont="1" applyBorder="1" applyAlignment="1">
      <alignment horizontal="center"/>
    </xf>
    <xf numFmtId="171" fontId="0" fillId="0" borderId="17" xfId="2" applyNumberFormat="1" applyFont="1" applyBorder="1" applyAlignment="1">
      <alignment horizontal="center"/>
    </xf>
    <xf numFmtId="172" fontId="0" fillId="0" borderId="17" xfId="3" applyNumberFormat="1" applyFont="1" applyBorder="1"/>
    <xf numFmtId="43" fontId="0" fillId="0" borderId="0" xfId="1" applyFont="1"/>
    <xf numFmtId="169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4" fontId="0" fillId="0" borderId="0" xfId="0" applyNumberFormat="1"/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L26"/>
  <sheetViews>
    <sheetView tabSelected="1" zoomScale="90" zoomScaleNormal="90" workbookViewId="0">
      <selection activeCell="H23" sqref="H23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6" width="10.5" customWidth="1"/>
    <col min="7" max="7" width="16.5" bestFit="1" customWidth="1"/>
    <col min="8" max="8" width="16.1640625" customWidth="1"/>
    <col min="9" max="12" width="16.5" customWidth="1"/>
  </cols>
  <sheetData>
    <row r="2" spans="1:12">
      <c r="A2" s="14"/>
      <c r="B2" s="14"/>
      <c r="C2" s="14"/>
      <c r="D2" s="14"/>
      <c r="E2" s="14"/>
      <c r="F2" s="14"/>
      <c r="G2" s="14"/>
      <c r="H2" s="68"/>
      <c r="I2" s="60" t="s">
        <v>21</v>
      </c>
      <c r="J2" s="110"/>
      <c r="K2" s="110"/>
      <c r="L2" s="110"/>
    </row>
    <row r="3" spans="1:12">
      <c r="A3" s="61" t="s">
        <v>16</v>
      </c>
      <c r="B3" s="61" t="s">
        <v>0</v>
      </c>
      <c r="C3" s="63" t="s">
        <v>1</v>
      </c>
      <c r="D3" s="1" t="s">
        <v>2</v>
      </c>
      <c r="E3" s="2" t="s">
        <v>3</v>
      </c>
      <c r="F3" s="58" t="s">
        <v>60</v>
      </c>
      <c r="G3" s="1" t="s">
        <v>4</v>
      </c>
      <c r="H3" s="2" t="s">
        <v>5</v>
      </c>
      <c r="I3" s="1" t="s">
        <v>44</v>
      </c>
      <c r="J3" s="1" t="s">
        <v>4</v>
      </c>
      <c r="K3" s="1" t="s">
        <v>43</v>
      </c>
      <c r="L3" s="56" t="s">
        <v>60</v>
      </c>
    </row>
    <row r="4" spans="1:12">
      <c r="A4" s="62"/>
      <c r="B4" s="62"/>
      <c r="C4" s="64"/>
      <c r="D4" s="3" t="s">
        <v>6</v>
      </c>
      <c r="E4" s="4" t="s">
        <v>7</v>
      </c>
      <c r="F4" s="59" t="s">
        <v>71</v>
      </c>
      <c r="G4" s="3" t="s">
        <v>8</v>
      </c>
      <c r="H4" s="4" t="s">
        <v>9</v>
      </c>
      <c r="I4" s="3" t="s">
        <v>15</v>
      </c>
      <c r="J4" s="3" t="s">
        <v>15</v>
      </c>
      <c r="K4" s="3" t="s">
        <v>15</v>
      </c>
      <c r="L4" s="57" t="s">
        <v>15</v>
      </c>
    </row>
    <row r="5" spans="1:12">
      <c r="A5" t="s">
        <v>51</v>
      </c>
      <c r="B5" s="5" t="s">
        <v>10</v>
      </c>
      <c r="C5" s="6" t="s">
        <v>49</v>
      </c>
      <c r="D5" s="29">
        <f>VLOOKUP($C5,Px!$A$12:$G$14,7,0)</f>
        <v>5395.2562399999997</v>
      </c>
      <c r="E5" s="53">
        <f>VLOOKUP($C5,Px!$A$12:$G$14,6,0)</f>
        <v>50.448630000000001</v>
      </c>
      <c r="F5" s="107">
        <f>Px!H12</f>
        <v>2.5992705791524648</v>
      </c>
      <c r="G5" s="7"/>
      <c r="H5" s="8">
        <v>203.08127734608414</v>
      </c>
      <c r="I5" s="9">
        <f>H5*E5*1000</f>
        <v>10245172.220759982</v>
      </c>
      <c r="J5" s="9">
        <f>G5*D5*1000</f>
        <v>0</v>
      </c>
      <c r="K5" s="9"/>
      <c r="L5" s="9">
        <f t="shared" ref="L5:L7" si="0">H5*$F$5*1000</f>
        <v>527863.18938237848</v>
      </c>
    </row>
    <row r="6" spans="1:12">
      <c r="A6" t="s">
        <v>51</v>
      </c>
      <c r="B6" t="s">
        <v>10</v>
      </c>
      <c r="C6" s="10" t="s">
        <v>50</v>
      </c>
      <c r="D6" s="28">
        <f>VLOOKUP($C6,Px!$A$12:$G$14,7,0)</f>
        <v>5475.7147999999997</v>
      </c>
      <c r="E6" s="54">
        <f>VLOOKUP($C6,Px!$A$12:$G$14,6,0)</f>
        <v>51.55621</v>
      </c>
      <c r="F6" s="108"/>
      <c r="G6" s="11"/>
      <c r="H6" s="12">
        <v>5.804730907146137</v>
      </c>
      <c r="I6" s="13">
        <f>H6*E6*1000</f>
        <v>299269.92564231675</v>
      </c>
      <c r="J6" s="13">
        <f>G6*D6*1000</f>
        <v>0</v>
      </c>
      <c r="K6" s="13"/>
      <c r="L6" s="13">
        <f t="shared" si="0"/>
        <v>15088.066266841952</v>
      </c>
    </row>
    <row r="7" spans="1:12">
      <c r="A7" t="s">
        <v>51</v>
      </c>
      <c r="B7" t="s">
        <v>10</v>
      </c>
      <c r="C7" s="10" t="s">
        <v>20</v>
      </c>
      <c r="D7" s="28">
        <f>VLOOKUP($C7,Px!$A$12:$G$14,7,0)</f>
        <v>5615.1007499999996</v>
      </c>
      <c r="E7" s="54">
        <f>VLOOKUP($C7,Px!$A$12:$G$14,6,0)</f>
        <v>53.287469999999999</v>
      </c>
      <c r="F7" s="108"/>
      <c r="G7" s="11"/>
      <c r="H7" s="12">
        <v>4.0948973350639166</v>
      </c>
      <c r="I7" s="13">
        <f>H7*E7*1000</f>
        <v>218206.7188952984</v>
      </c>
      <c r="J7" s="13">
        <f>G7*D7*1000</f>
        <v>0</v>
      </c>
      <c r="K7" s="13"/>
      <c r="L7" s="13">
        <f t="shared" si="0"/>
        <v>10643.746167681471</v>
      </c>
    </row>
    <row r="8" spans="1:12">
      <c r="A8" t="s">
        <v>51</v>
      </c>
      <c r="B8" t="s">
        <v>11</v>
      </c>
      <c r="C8" s="10" t="s">
        <v>49</v>
      </c>
      <c r="D8" s="28">
        <f>VLOOKUP($C8,Px!$A$12:$G$14,7,0)</f>
        <v>5395.2562399999997</v>
      </c>
      <c r="E8" s="54">
        <f>VLOOKUP($C8,Px!$A$12:$G$14,6,0)</f>
        <v>50.448630000000001</v>
      </c>
      <c r="F8" s="108">
        <f>Px!H13</f>
        <v>6.1114951746762607</v>
      </c>
      <c r="G8" s="11"/>
      <c r="H8" s="12">
        <v>296.5104851422642</v>
      </c>
      <c r="I8" s="13">
        <f>H8*E8*1000</f>
        <v>14958547.756062584</v>
      </c>
      <c r="J8" s="13">
        <f>G8*D8*1000</f>
        <v>0</v>
      </c>
      <c r="K8" s="13"/>
      <c r="L8" s="13">
        <f t="shared" ref="L8:L10" si="1">$F$8*H8*1000</f>
        <v>1812122.399187865</v>
      </c>
    </row>
    <row r="9" spans="1:12">
      <c r="A9" t="s">
        <v>51</v>
      </c>
      <c r="B9" t="s">
        <v>11</v>
      </c>
      <c r="C9" s="10" t="s">
        <v>50</v>
      </c>
      <c r="D9" s="28">
        <f>VLOOKUP($C9,Px!$A$12:$G$14,7,0)</f>
        <v>5475.7147999999997</v>
      </c>
      <c r="E9" s="54">
        <f>VLOOKUP($C9,Px!$A$12:$G$14,6,0)</f>
        <v>51.55621</v>
      </c>
      <c r="F9" s="108"/>
      <c r="G9" s="11"/>
      <c r="H9" s="12">
        <v>8.4963203372367726</v>
      </c>
      <c r="I9" s="13">
        <f>H9*E9*1000</f>
        <v>438038.07553384983</v>
      </c>
      <c r="J9" s="13">
        <f>G9*D9*1000</f>
        <v>0</v>
      </c>
      <c r="K9" s="13"/>
      <c r="L9" s="13">
        <f t="shared" si="1"/>
        <v>51925.220743526319</v>
      </c>
    </row>
    <row r="10" spans="1:12">
      <c r="A10" t="s">
        <v>51</v>
      </c>
      <c r="B10" t="s">
        <v>11</v>
      </c>
      <c r="C10" s="10" t="s">
        <v>20</v>
      </c>
      <c r="D10" s="28">
        <f>VLOOKUP($C10,Px!$A$12:$G$14,7,0)</f>
        <v>5615.1007499999996</v>
      </c>
      <c r="E10" s="54">
        <f>VLOOKUP($C10,Px!$A$12:$G$14,6,0)</f>
        <v>53.287469999999999</v>
      </c>
      <c r="F10" s="108"/>
      <c r="G10" s="11"/>
      <c r="H10" s="12">
        <v>5.9866912776021621</v>
      </c>
      <c r="I10" s="13">
        <f>H10*E10*1000</f>
        <v>319015.63185448688</v>
      </c>
      <c r="J10" s="13">
        <f>G10*D10*1000</f>
        <v>0</v>
      </c>
      <c r="K10" s="13"/>
      <c r="L10" s="13">
        <f t="shared" si="1"/>
        <v>36587.634855342076</v>
      </c>
    </row>
    <row r="11" spans="1:12">
      <c r="A11" t="s">
        <v>51</v>
      </c>
      <c r="B11" t="s">
        <v>12</v>
      </c>
      <c r="C11" s="10" t="s">
        <v>49</v>
      </c>
      <c r="D11" s="28">
        <f>VLOOKUP($C11,Px!$A$12:$G$14,7,0)</f>
        <v>5395.2562399999997</v>
      </c>
      <c r="E11" s="54">
        <f>VLOOKUP($C11,Px!$A$12:$G$14,6,0)</f>
        <v>50.448630000000001</v>
      </c>
      <c r="F11" s="108">
        <f>Px!H14</f>
        <v>6.4146553735900778</v>
      </c>
      <c r="G11" s="11">
        <v>1.258</v>
      </c>
      <c r="H11" s="12">
        <v>171.49331419109379</v>
      </c>
      <c r="I11" s="13">
        <f>H11*E11*1000</f>
        <v>8651602.7551002409</v>
      </c>
      <c r="J11" s="13">
        <f>G11*D11*1000</f>
        <v>6787232.349919999</v>
      </c>
      <c r="K11" s="13"/>
      <c r="L11" s="13">
        <f t="shared" ref="L11:L13" si="2">$F$11*H11*1000</f>
        <v>1100070.5094106714</v>
      </c>
    </row>
    <row r="12" spans="1:12">
      <c r="A12" t="s">
        <v>51</v>
      </c>
      <c r="B12" t="s">
        <v>12</v>
      </c>
      <c r="C12" s="10" t="s">
        <v>50</v>
      </c>
      <c r="D12" s="28">
        <f>VLOOKUP($C12,Px!$A$12:$G$14,7,0)</f>
        <v>5475.7147999999997</v>
      </c>
      <c r="E12" s="54">
        <f>VLOOKUP($C12,Px!$A$12:$G$14,6,0)</f>
        <v>51.55621</v>
      </c>
      <c r="F12" s="108"/>
      <c r="G12" s="11">
        <v>3.5999999999999997E-2</v>
      </c>
      <c r="H12" s="12">
        <v>4.9506561204227939</v>
      </c>
      <c r="I12" s="13">
        <f>H12*E12*1000</f>
        <v>255237.06658230285</v>
      </c>
      <c r="J12" s="13">
        <f>G12*D12*1000</f>
        <v>197125.73279999997</v>
      </c>
      <c r="K12" s="13"/>
      <c r="L12" s="13">
        <f t="shared" si="2"/>
        <v>31756.752885666683</v>
      </c>
    </row>
    <row r="13" spans="1:12">
      <c r="A13" t="s">
        <v>51</v>
      </c>
      <c r="B13" t="s">
        <v>12</v>
      </c>
      <c r="C13" s="10" t="s">
        <v>20</v>
      </c>
      <c r="D13" s="28">
        <f>VLOOKUP($C13,Px!$A$12:$G$14,7,0)</f>
        <v>5615.1007499999996</v>
      </c>
      <c r="E13" s="55">
        <f>VLOOKUP($C13,Px!$A$12:$G$14,6,0)</f>
        <v>53.287469999999999</v>
      </c>
      <c r="F13" s="109"/>
      <c r="G13" s="15">
        <v>2.5999999999999999E-2</v>
      </c>
      <c r="H13" s="25">
        <v>3.4874850374287161</v>
      </c>
      <c r="I13" s="26">
        <f>H13*E13*1000</f>
        <v>185839.25430743158</v>
      </c>
      <c r="J13" s="26">
        <f>G13*D13*1000</f>
        <v>145992.6195</v>
      </c>
      <c r="K13" s="26"/>
      <c r="L13" s="26">
        <f t="shared" si="2"/>
        <v>22371.014635657109</v>
      </c>
    </row>
    <row r="14" spans="1:12" ht="15">
      <c r="A14" s="31"/>
      <c r="B14" s="31"/>
      <c r="C14" s="31"/>
      <c r="D14" s="31"/>
      <c r="E14" s="104"/>
      <c r="F14" s="23" t="s">
        <v>13</v>
      </c>
      <c r="G14" s="66"/>
      <c r="H14" s="67">
        <f>SUM(H5:H13)</f>
        <v>703.90585769434256</v>
      </c>
      <c r="I14" s="24">
        <f>SUM(I5:I13)</f>
        <v>35570929.404738493</v>
      </c>
      <c r="J14" s="24">
        <f>SUM(J5:J13)</f>
        <v>7130350.7022199994</v>
      </c>
      <c r="K14" s="24">
        <f t="shared" ref="K14:L14" si="3">SUM(K5:K13)</f>
        <v>0</v>
      </c>
      <c r="L14" s="24">
        <f t="shared" si="3"/>
        <v>3608428.5335356304</v>
      </c>
    </row>
    <row r="16" spans="1:12">
      <c r="G16" s="65" t="s">
        <v>17</v>
      </c>
      <c r="H16" s="65"/>
      <c r="I16" s="30"/>
      <c r="J16" s="30"/>
      <c r="K16" s="30"/>
      <c r="L16" s="30"/>
    </row>
    <row r="17" spans="7:12" ht="15">
      <c r="G17" s="14"/>
      <c r="H17" s="16" t="s">
        <v>51</v>
      </c>
    </row>
    <row r="18" spans="7:12">
      <c r="G18" s="17" t="s">
        <v>18</v>
      </c>
      <c r="H18" s="18">
        <f>SUMPRODUCT(E5:E13,H5:H13)*1000</f>
        <v>35570929.404738493</v>
      </c>
    </row>
    <row r="19" spans="7:12">
      <c r="G19" s="17" t="s">
        <v>19</v>
      </c>
      <c r="H19" s="18">
        <f>SUMPRODUCT(D5:D13,G5:G13)*1000</f>
        <v>7130350.7022199994</v>
      </c>
    </row>
    <row r="20" spans="7:12">
      <c r="G20" s="17" t="s">
        <v>14</v>
      </c>
      <c r="H20" s="18">
        <f>K14</f>
        <v>0</v>
      </c>
    </row>
    <row r="21" spans="7:12">
      <c r="G21" s="19" t="s">
        <v>60</v>
      </c>
      <c r="H21" s="20">
        <f>L14</f>
        <v>3608428.5335356304</v>
      </c>
    </row>
    <row r="22" spans="7:12">
      <c r="G22" s="21" t="s">
        <v>13</v>
      </c>
      <c r="H22" s="22">
        <f>SUM(H18:H21)</f>
        <v>46309708.640494123</v>
      </c>
    </row>
    <row r="24" spans="7:12">
      <c r="H24" s="18"/>
      <c r="I24" s="18"/>
      <c r="J24" s="18"/>
      <c r="K24" s="18"/>
      <c r="L24" s="18"/>
    </row>
    <row r="26" spans="7:12" s="27" customFormat="1" ht="20.25" customHeight="1"/>
  </sheetData>
  <mergeCells count="8">
    <mergeCell ref="B3:B4"/>
    <mergeCell ref="C3:C4"/>
    <mergeCell ref="A3:A4"/>
    <mergeCell ref="G16:H16"/>
    <mergeCell ref="F5:F7"/>
    <mergeCell ref="F8:F10"/>
    <mergeCell ref="F11:F13"/>
    <mergeCell ref="I2:L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dimension ref="A2:Z8"/>
  <sheetViews>
    <sheetView workbookViewId="0">
      <selection activeCell="Z5" sqref="Z5"/>
    </sheetView>
  </sheetViews>
  <sheetFormatPr baseColWidth="10" defaultRowHeight="13"/>
  <cols>
    <col min="1" max="1" width="18.83203125" bestFit="1" customWidth="1"/>
    <col min="19" max="21" width="3.6640625" customWidth="1"/>
    <col min="25" max="25" width="41" bestFit="1" customWidth="1"/>
  </cols>
  <sheetData>
    <row r="2" spans="1:26" ht="14" thickBot="1"/>
    <row r="3" spans="1:26" ht="16" thickBot="1">
      <c r="A3" s="69" t="s">
        <v>52</v>
      </c>
      <c r="B3" s="69" t="s">
        <v>53</v>
      </c>
      <c r="C3" s="70" t="s">
        <v>54</v>
      </c>
      <c r="D3" s="71"/>
      <c r="E3" s="71"/>
      <c r="F3" s="71"/>
      <c r="G3" s="71"/>
      <c r="H3" s="71"/>
      <c r="I3" s="71"/>
      <c r="J3" s="71"/>
      <c r="K3" s="71"/>
      <c r="L3" s="72"/>
      <c r="M3" s="70" t="s">
        <v>28</v>
      </c>
      <c r="N3" s="71"/>
      <c r="O3" s="71"/>
      <c r="P3" s="71"/>
      <c r="Q3" s="71"/>
      <c r="R3" s="72"/>
      <c r="U3" s="73"/>
      <c r="V3" s="74"/>
      <c r="W3" s="75"/>
      <c r="X3" s="75"/>
      <c r="Y3" s="75"/>
      <c r="Z3" s="75"/>
    </row>
    <row r="4" spans="1:26" ht="27" thickBot="1">
      <c r="C4" s="76" t="s">
        <v>20</v>
      </c>
      <c r="D4" s="76"/>
      <c r="E4" s="76"/>
      <c r="F4" s="76" t="s">
        <v>50</v>
      </c>
      <c r="G4" s="76"/>
      <c r="H4" s="76"/>
      <c r="I4" s="76" t="s">
        <v>49</v>
      </c>
      <c r="J4" s="76"/>
      <c r="K4" s="76"/>
      <c r="L4" s="77" t="s">
        <v>55</v>
      </c>
      <c r="M4" s="70" t="s">
        <v>56</v>
      </c>
      <c r="N4" s="71"/>
      <c r="O4" s="71"/>
      <c r="P4" s="71" t="s">
        <v>57</v>
      </c>
      <c r="Q4" s="71"/>
      <c r="R4" s="78"/>
      <c r="V4" s="75"/>
      <c r="W4" s="75"/>
      <c r="X4" s="79" t="s">
        <v>58</v>
      </c>
      <c r="Y4" s="80" t="s">
        <v>59</v>
      </c>
      <c r="Z4" s="81" t="s">
        <v>60</v>
      </c>
    </row>
    <row r="5" spans="1:26" ht="16" thickBot="1">
      <c r="A5" s="82" t="s">
        <v>61</v>
      </c>
      <c r="B5" s="83" t="s">
        <v>62</v>
      </c>
      <c r="C5" s="84" t="s">
        <v>45</v>
      </c>
      <c r="D5" s="85" t="s">
        <v>46</v>
      </c>
      <c r="E5" s="86" t="s">
        <v>47</v>
      </c>
      <c r="F5" s="84" t="s">
        <v>45</v>
      </c>
      <c r="G5" s="85" t="s">
        <v>46</v>
      </c>
      <c r="H5" s="86" t="s">
        <v>47</v>
      </c>
      <c r="I5" s="84" t="s">
        <v>45</v>
      </c>
      <c r="J5" s="85" t="s">
        <v>46</v>
      </c>
      <c r="K5" s="86" t="s">
        <v>47</v>
      </c>
      <c r="L5" s="87"/>
      <c r="M5" s="88" t="s">
        <v>20</v>
      </c>
      <c r="N5" s="88" t="s">
        <v>50</v>
      </c>
      <c r="O5" s="88" t="s">
        <v>49</v>
      </c>
      <c r="P5" s="88" t="s">
        <v>20</v>
      </c>
      <c r="Q5" s="89" t="s">
        <v>50</v>
      </c>
      <c r="R5" s="89" t="s">
        <v>49</v>
      </c>
      <c r="V5" s="75"/>
      <c r="W5" s="75"/>
      <c r="X5" s="90" t="s">
        <v>51</v>
      </c>
      <c r="Y5" s="91" t="s">
        <v>63</v>
      </c>
      <c r="Z5" s="92">
        <v>2.5992705791524648</v>
      </c>
    </row>
    <row r="6" spans="1:26" ht="15">
      <c r="A6" s="93" t="s">
        <v>64</v>
      </c>
      <c r="B6" s="94" t="s">
        <v>65</v>
      </c>
      <c r="C6" s="95">
        <v>4094.8973350639167</v>
      </c>
      <c r="D6" s="96">
        <v>0</v>
      </c>
      <c r="E6" s="96">
        <v>0</v>
      </c>
      <c r="F6" s="96">
        <v>5804.7309071461368</v>
      </c>
      <c r="G6" s="96">
        <v>0</v>
      </c>
      <c r="H6" s="96">
        <v>0</v>
      </c>
      <c r="I6" s="96">
        <v>203081.27734608413</v>
      </c>
      <c r="J6" s="96">
        <v>0</v>
      </c>
      <c r="K6" s="97">
        <v>0</v>
      </c>
      <c r="L6" s="98">
        <v>212980.90558829418</v>
      </c>
      <c r="M6" s="99">
        <v>0</v>
      </c>
      <c r="N6" s="100">
        <v>0</v>
      </c>
      <c r="O6" s="100">
        <v>0</v>
      </c>
      <c r="P6" s="101">
        <v>0</v>
      </c>
      <c r="Q6" s="101">
        <v>0</v>
      </c>
      <c r="R6" s="101">
        <v>0</v>
      </c>
      <c r="S6" s="102"/>
      <c r="V6" s="103">
        <v>2.5990000000000002</v>
      </c>
      <c r="W6" s="103">
        <v>2.5992705791524648</v>
      </c>
      <c r="X6" s="90" t="s">
        <v>51</v>
      </c>
      <c r="Y6" s="91" t="s">
        <v>66</v>
      </c>
      <c r="Z6" s="92">
        <v>3.6848531333745949</v>
      </c>
    </row>
    <row r="7" spans="1:26" ht="15">
      <c r="A7" s="93" t="s">
        <v>64</v>
      </c>
      <c r="B7" s="94" t="s">
        <v>67</v>
      </c>
      <c r="C7" s="95">
        <v>0</v>
      </c>
      <c r="D7" s="96">
        <v>5986.6912776021618</v>
      </c>
      <c r="E7" s="96">
        <v>0</v>
      </c>
      <c r="F7" s="96">
        <v>0</v>
      </c>
      <c r="G7" s="96">
        <v>8496.3203372367734</v>
      </c>
      <c r="H7" s="96">
        <v>0</v>
      </c>
      <c r="I7" s="96">
        <v>0</v>
      </c>
      <c r="J7" s="96">
        <v>296510.48514226422</v>
      </c>
      <c r="K7" s="97">
        <v>0</v>
      </c>
      <c r="L7" s="98">
        <v>310993.49675710313</v>
      </c>
      <c r="M7" s="99">
        <v>0</v>
      </c>
      <c r="N7" s="100">
        <v>0</v>
      </c>
      <c r="O7" s="100">
        <v>0</v>
      </c>
      <c r="P7" s="101">
        <v>0</v>
      </c>
      <c r="Q7" s="101">
        <v>0</v>
      </c>
      <c r="R7" s="101">
        <v>0</v>
      </c>
      <c r="S7" s="102"/>
      <c r="V7" s="103">
        <v>6.1109999999999998</v>
      </c>
      <c r="W7" s="103">
        <v>6.1114951746762607</v>
      </c>
      <c r="X7" s="90" t="s">
        <v>51</v>
      </c>
      <c r="Y7" s="91" t="s">
        <v>68</v>
      </c>
      <c r="Z7" s="92">
        <v>6.4146553735900778</v>
      </c>
    </row>
    <row r="8" spans="1:26" ht="15">
      <c r="A8" s="93" t="s">
        <v>64</v>
      </c>
      <c r="B8" s="94" t="s">
        <v>69</v>
      </c>
      <c r="C8" s="95">
        <v>0</v>
      </c>
      <c r="D8" s="96">
        <v>0</v>
      </c>
      <c r="E8" s="96">
        <v>3487.4850374287162</v>
      </c>
      <c r="F8" s="96">
        <v>0</v>
      </c>
      <c r="G8" s="96">
        <v>0</v>
      </c>
      <c r="H8" s="96">
        <v>4950.6561204227937</v>
      </c>
      <c r="I8" s="96">
        <v>0</v>
      </c>
      <c r="J8" s="96">
        <v>0</v>
      </c>
      <c r="K8" s="97">
        <v>171493.31419109378</v>
      </c>
      <c r="L8" s="98">
        <v>179931.45534894528</v>
      </c>
      <c r="M8" s="99">
        <v>8.5767868327269326E-4</v>
      </c>
      <c r="N8" s="100">
        <v>1.2175169720099225E-3</v>
      </c>
      <c r="O8" s="100">
        <v>4.2175423930688058E-2</v>
      </c>
      <c r="P8" s="101">
        <v>26</v>
      </c>
      <c r="Q8" s="101">
        <v>36</v>
      </c>
      <c r="R8" s="101">
        <v>1258</v>
      </c>
      <c r="S8" s="102"/>
      <c r="V8" s="103">
        <v>6.415</v>
      </c>
      <c r="W8" s="103">
        <v>6.4146553735900778</v>
      </c>
      <c r="X8" s="90" t="s">
        <v>51</v>
      </c>
      <c r="Y8" s="91" t="s">
        <v>70</v>
      </c>
      <c r="Z8" s="92">
        <v>6.414640644017048</v>
      </c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H14"/>
  <sheetViews>
    <sheetView zoomScaleNormal="100" workbookViewId="0">
      <selection activeCell="G12" sqref="G12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13.5" bestFit="1" customWidth="1"/>
  </cols>
  <sheetData>
    <row r="2" spans="1:8" ht="14">
      <c r="A2" s="32" t="s">
        <v>22</v>
      </c>
      <c r="B2" s="33"/>
      <c r="C2" s="33" t="s">
        <v>23</v>
      </c>
      <c r="D2" s="34" t="s">
        <v>24</v>
      </c>
      <c r="E2" s="35"/>
      <c r="F2" s="35"/>
      <c r="G2" s="35"/>
    </row>
    <row r="3" spans="1:8" ht="14">
      <c r="A3" s="36" t="s">
        <v>25</v>
      </c>
      <c r="B3" s="35" t="s">
        <v>26</v>
      </c>
      <c r="C3" s="35">
        <v>79.322000000000003</v>
      </c>
      <c r="D3" s="37" t="s">
        <v>27</v>
      </c>
      <c r="E3" s="35"/>
      <c r="F3" s="35"/>
      <c r="G3" s="35"/>
    </row>
    <row r="4" spans="1:8" ht="14">
      <c r="A4" s="38" t="s">
        <v>28</v>
      </c>
      <c r="B4" s="39" t="s">
        <v>29</v>
      </c>
      <c r="C4" s="39">
        <v>8.3592999999999993</v>
      </c>
      <c r="D4" s="40" t="s">
        <v>27</v>
      </c>
      <c r="E4" s="35"/>
      <c r="F4" s="35"/>
      <c r="G4" s="35"/>
    </row>
    <row r="5" spans="1:8" ht="14">
      <c r="A5" s="32" t="s">
        <v>22</v>
      </c>
      <c r="B5" s="33"/>
      <c r="C5" s="33" t="s">
        <v>23</v>
      </c>
      <c r="D5" s="34" t="s">
        <v>24</v>
      </c>
      <c r="E5" s="35"/>
      <c r="F5" s="35"/>
      <c r="G5" s="35"/>
    </row>
    <row r="6" spans="1:8" ht="14">
      <c r="A6" s="36" t="s">
        <v>30</v>
      </c>
      <c r="B6" s="35"/>
      <c r="C6" s="52">
        <v>640.82000000000005</v>
      </c>
      <c r="D6" s="37"/>
      <c r="E6" s="35"/>
      <c r="F6" s="35"/>
      <c r="G6" s="35"/>
    </row>
    <row r="7" spans="1:8" ht="14">
      <c r="A7" s="36" t="s">
        <v>31</v>
      </c>
      <c r="B7" s="35"/>
      <c r="C7" s="41">
        <v>250.779</v>
      </c>
      <c r="D7" s="37" t="s">
        <v>32</v>
      </c>
      <c r="E7" s="35"/>
      <c r="F7" s="35"/>
      <c r="G7" s="35"/>
    </row>
    <row r="8" spans="1:8" ht="14">
      <c r="A8" s="36" t="s">
        <v>33</v>
      </c>
      <c r="B8" s="35"/>
      <c r="C8" s="42">
        <v>237.09</v>
      </c>
      <c r="D8" s="43" t="s">
        <v>34</v>
      </c>
      <c r="E8" s="35"/>
      <c r="F8" s="35"/>
      <c r="G8" s="35"/>
    </row>
    <row r="9" spans="1:8" ht="14">
      <c r="A9" s="38" t="s">
        <v>35</v>
      </c>
      <c r="B9" s="39"/>
      <c r="C9" s="44"/>
      <c r="D9" s="45" t="s">
        <v>48</v>
      </c>
      <c r="E9" s="35"/>
      <c r="F9" s="35"/>
      <c r="G9" s="35"/>
    </row>
    <row r="10" spans="1:8" ht="14">
      <c r="A10" s="35"/>
      <c r="B10" s="35"/>
      <c r="C10" s="35"/>
      <c r="D10" s="35"/>
      <c r="E10" s="35"/>
      <c r="F10" s="35"/>
      <c r="G10" s="35"/>
    </row>
    <row r="11" spans="1:8" ht="30">
      <c r="A11" s="46" t="s">
        <v>36</v>
      </c>
      <c r="B11" s="47" t="s">
        <v>37</v>
      </c>
      <c r="C11" s="47" t="s">
        <v>38</v>
      </c>
      <c r="D11" s="47" t="s">
        <v>39</v>
      </c>
      <c r="E11" s="47" t="s">
        <v>40</v>
      </c>
      <c r="F11" s="47" t="s">
        <v>41</v>
      </c>
      <c r="G11" s="48" t="s">
        <v>42</v>
      </c>
      <c r="H11" s="105" t="s">
        <v>72</v>
      </c>
    </row>
    <row r="12" spans="1:8" ht="14">
      <c r="A12" s="36" t="s">
        <v>49</v>
      </c>
      <c r="B12" s="49">
        <v>0.93830000000000002</v>
      </c>
      <c r="C12" s="49">
        <v>0.95220000000000005</v>
      </c>
      <c r="D12" s="50">
        <v>78.725114646739215</v>
      </c>
      <c r="E12" s="50">
        <v>8.4193006501047698</v>
      </c>
      <c r="F12" s="50">
        <v>50.448630000000001</v>
      </c>
      <c r="G12" s="51">
        <v>5395.2562399999997</v>
      </c>
      <c r="H12" s="106">
        <v>2.5992705791524648</v>
      </c>
    </row>
    <row r="13" spans="1:8" ht="14">
      <c r="A13" s="36" t="s">
        <v>50</v>
      </c>
      <c r="B13" s="49">
        <v>0.95889999999999997</v>
      </c>
      <c r="C13" s="49">
        <v>0.96640000000000004</v>
      </c>
      <c r="D13" s="50">
        <v>80.453492949758314</v>
      </c>
      <c r="E13" s="50">
        <v>8.5448562783672024</v>
      </c>
      <c r="F13" s="50">
        <v>51.55621</v>
      </c>
      <c r="G13" s="51">
        <v>5475.7147999999997</v>
      </c>
      <c r="H13" s="106">
        <v>6.1114951746762607</v>
      </c>
    </row>
    <row r="14" spans="1:8" ht="14">
      <c r="A14" s="36" t="s">
        <v>20</v>
      </c>
      <c r="B14" s="49">
        <v>0.99109999999999998</v>
      </c>
      <c r="C14" s="49">
        <v>0.99099999999999999</v>
      </c>
      <c r="D14" s="50">
        <v>83.155132821467802</v>
      </c>
      <c r="E14" s="50">
        <v>8.7623681414133863</v>
      </c>
      <c r="F14" s="50">
        <v>53.287469999999999</v>
      </c>
      <c r="G14" s="51">
        <v>5615.1007499999996</v>
      </c>
      <c r="H14" s="106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2019-09-13T12:32:56Z</dcterms:modified>
</cp:coreProperties>
</file>