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1-nov/"/>
    </mc:Choice>
  </mc:AlternateContent>
  <xr:revisionPtr revIDLastSave="0" documentId="13_ncr:1_{79E302CD-7F72-DF43-9733-C1AF0A18DAC2}" xr6:coauthVersionLast="45" xr6:coauthVersionMax="45" xr10:uidLastSave="{00000000-0000-0000-0000-000000000000}"/>
  <bookViews>
    <workbookView xWindow="0" yWindow="460" windowWidth="15260" windowHeight="1600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32" i="1"/>
  <c r="D33" i="1"/>
  <c r="D34" i="1"/>
  <c r="D35" i="1"/>
  <c r="D36" i="1"/>
  <c r="D37" i="1"/>
  <c r="D31" i="1"/>
  <c r="F26" i="1" l="1"/>
  <c r="G26" i="1"/>
  <c r="K26" i="3" l="1"/>
  <c r="H26" i="3"/>
  <c r="E27" i="3" l="1"/>
  <c r="J26" i="1" l="1"/>
  <c r="G32" i="1" s="1"/>
  <c r="I19" i="1" l="1"/>
  <c r="I20" i="1"/>
  <c r="I23" i="1"/>
  <c r="I11" i="1"/>
  <c r="H12" i="1"/>
  <c r="H20" i="1"/>
  <c r="H16" i="1"/>
  <c r="H24" i="1"/>
  <c r="H25" i="1"/>
  <c r="H7" i="1"/>
  <c r="H8" i="1"/>
  <c r="H9" i="1"/>
  <c r="H10" i="1"/>
  <c r="H11" i="1"/>
  <c r="H14" i="1"/>
  <c r="H15" i="1"/>
  <c r="H19" i="1"/>
  <c r="H21" i="1"/>
  <c r="H22" i="1"/>
  <c r="H23" i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H18" i="1"/>
  <c r="L17" i="3" s="1"/>
  <c r="M17" i="3" s="1"/>
  <c r="I12" i="1"/>
  <c r="H17" i="1"/>
  <c r="H13" i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H6" i="1" l="1"/>
  <c r="L5" i="3" s="1"/>
  <c r="M5" i="3" s="1"/>
  <c r="H5" i="1"/>
  <c r="L4" i="3" s="1"/>
  <c r="M4" i="3" s="1"/>
  <c r="L11" i="3"/>
  <c r="M11" i="3" s="1"/>
  <c r="G31" i="1"/>
  <c r="L9" i="3"/>
  <c r="M9" i="3" s="1"/>
  <c r="I10" i="1"/>
  <c r="L12" i="3"/>
  <c r="M12" i="3" s="1"/>
  <c r="L16" i="3"/>
  <c r="M16" i="3" s="1"/>
  <c r="I17" i="1"/>
  <c r="G30" i="1"/>
  <c r="G33" i="1" s="1"/>
  <c r="L24" i="3"/>
  <c r="M24" i="3" s="1"/>
  <c r="I25" i="1"/>
  <c r="E28" i="3"/>
  <c r="H26" i="1" l="1"/>
  <c r="H28" i="3" s="1"/>
  <c r="H30" i="3" s="1"/>
  <c r="I26" i="1"/>
  <c r="K28" i="3" l="1"/>
</calcChain>
</file>

<file path=xl/sharedStrings.xml><?xml version="1.0" encoding="utf-8"?>
<sst xmlns="http://schemas.openxmlformats.org/spreadsheetml/2006/main" count="205" uniqueCount="89">
  <si>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</si>
  <si>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</si>
  <si>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</si>
  <si>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</si>
  <si>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</si>
  <si>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</si>
  <si>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</si>
  <si>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</si>
  <si>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</si>
  <si>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</si>
  <si>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</si>
  <si>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</si>
  <si>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</si>
  <si>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</si>
  <si>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</si>
  <si>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</si>
  <si>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</si>
  <si>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</si>
  <si>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</si>
  <si>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</si>
  <si>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</si>
  <si>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</si>
  <si>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</si>
  <si>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</si>
  <si>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</si>
  <si>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</si>
  <si>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</si>
  <si>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</si>
  <si>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</si>
  <si>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</si>
  <si>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</si>
  <si>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</si>
  <si>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</si>
  <si>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</si>
  <si>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</si>
  <si>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</si>
  <si>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</si>
  <si>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</si>
  <si>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</si>
  <si>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</si>
  <si>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</si>
  <si>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</si>
  <si>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</si>
  <si>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</si>
  <si>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</si>
  <si>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</si>
  <si>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</si>
  <si>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</si>
  <si>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</si>
  <si>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</si>
  <si>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</si>
  <si>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</si>
  <si>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</si>
  <si>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</si>
  <si>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</si>
  <si>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</si>
  <si>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</si>
  <si>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</si>
  <si>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</si>
  <si>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</si>
  <si>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</si>
  <si>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</si>
  <si>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</si>
  <si>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</si>
  <si>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</si>
  <si>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</si>
  <si>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</si>
  <si>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</si>
  <si>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</si>
  <si>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</si>
  <si>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</si>
  <si>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</si>
  <si>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</si>
  <si>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</si>
  <si>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</si>
  <si>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</si>
  <si>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</si>
  <si>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</si>
  <si>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ENEL_DISTRIBUCIÓN</t>
  </si>
  <si>
    <t>ENEL_DISTRIBUCIÓN_Alto Jahuel 220</t>
  </si>
  <si>
    <t>ENEL_DISTRIBUCIÓN_Cerro Navia 220</t>
  </si>
  <si>
    <t>ENEL_DISTRIBUCIÓN_Chena 220</t>
  </si>
  <si>
    <t>ENEL_DISTRIBUCIÓN_Los Maquis 220</t>
  </si>
  <si>
    <t>ENEL_DISTRIBUCIÓN_Nogales 220</t>
  </si>
  <si>
    <t>ENEL_DISTRIBUCIÓN_Polpaico 220</t>
  </si>
  <si>
    <t>ENEL_DISTRIBUCIÓN_Quillota 220</t>
  </si>
  <si>
    <t>PNP 20T-18 (TC Sep-17)</t>
  </si>
  <si>
    <t>(Aug-18 - Jan-19)</t>
  </si>
  <si>
    <t>12T/2018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</si>
</sst>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#,##0.0"/>
    <numFmt numFmtId="166" formatCode="0.000"/>
    <numFmt numFmtId="167" formatCode="#,##0.0000"/>
    <numFmt numFmtId="168" formatCode="#,##0.000"/>
    <numFmt numFmtId="169" formatCode="0.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169" fontId="0" fillId="0" borderId="4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right" vertical="center" indent="1"/>
    </xf>
    <xf numFmtId="169" fontId="0" fillId="0" borderId="0" xfId="0" applyNumberFormat="1" applyAlignment="1">
      <alignment horizontal="center" vertical="center"/>
    </xf>
    <xf numFmtId="169" fontId="0" fillId="0" borderId="1" xfId="0" applyNumberFormat="1" applyBorder="1" applyAlignment="1">
      <alignment horizontal="right" vertical="center" indent="1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right" vertical="center" indent="1"/>
    </xf>
    <xf numFmtId="166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J37"/>
  <sheetViews>
    <sheetView tabSelected="1" topLeftCell="C2" zoomScale="90" zoomScaleNormal="90" workbookViewId="0">
      <selection activeCell="E5" sqref="E5:E25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0" x14ac:dyDescent="0.15">
      <c r="H1" s="9"/>
      <c r="I1" s="9"/>
      <c r="J1" s="9"/>
    </row>
    <row r="2" spans="1:10" x14ac:dyDescent="0.15">
      <c r="A2" s="9"/>
      <c r="B2" s="9"/>
      <c r="C2" s="9"/>
      <c r="D2" s="9"/>
      <c r="E2" s="9"/>
      <c r="F2" s="9"/>
      <c r="G2" s="57"/>
      <c r="H2" s="78" t="s">
        <v>28</v>
      </c>
      <c r="I2" s="79"/>
      <c r="J2" s="80"/>
    </row>
    <row r="3" spans="1:10" x14ac:dyDescent="0.15">
      <c r="A3" s="81" t="s">
        <v>16</v>
      </c>
      <c r="B3" s="81" t="s">
        <v>0</v>
      </c>
      <c r="C3" s="83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58" t="s">
        <v>49</v>
      </c>
      <c r="I3" s="59" t="s">
        <v>4</v>
      </c>
      <c r="J3" s="55" t="s">
        <v>48</v>
      </c>
    </row>
    <row r="4" spans="1:10" x14ac:dyDescent="0.15">
      <c r="A4" s="82"/>
      <c r="B4" s="82"/>
      <c r="C4" s="84"/>
      <c r="D4" s="3" t="s">
        <v>6</v>
      </c>
      <c r="E4" s="4" t="s">
        <v>7</v>
      </c>
      <c r="F4" s="3" t="s">
        <v>8</v>
      </c>
      <c r="G4" s="4" t="s">
        <v>9</v>
      </c>
      <c r="H4" s="60" t="s">
        <v>15</v>
      </c>
      <c r="I4" s="54" t="s">
        <v>15</v>
      </c>
      <c r="J4" s="56" t="s">
        <v>15</v>
      </c>
    </row>
    <row r="5" spans="1:10" x14ac:dyDescent="0.15">
      <c r="A5" t="s">
        <v>20</v>
      </c>
      <c r="B5" s="5" t="s">
        <v>10</v>
      </c>
      <c r="C5" s="6" t="s">
        <v>21</v>
      </c>
      <c r="D5" s="24">
        <f>ROUND(VLOOKUP('Montos facturar'!$C5,Px!$B$13:$M$19,8,0),3)</f>
        <v>5615.1009999999997</v>
      </c>
      <c r="E5" s="92">
        <f>ROUND(VLOOKUP('Montos facturar'!$C5,Px!$B$13:$M$19,9,0),3)</f>
        <v>53.286999999999999</v>
      </c>
      <c r="F5" s="86">
        <v>0</v>
      </c>
      <c r="G5" s="87">
        <v>1419.636</v>
      </c>
      <c r="H5" s="61">
        <f t="shared" ref="H5:H25" si="0">G5*E5*1000</f>
        <v>75648143.532000005</v>
      </c>
      <c r="I5" s="7">
        <f t="shared" ref="I5:I25" si="1">F5*D5*1000</f>
        <v>0</v>
      </c>
      <c r="J5" s="62"/>
    </row>
    <row r="6" spans="1:10" x14ac:dyDescent="0.15">
      <c r="A6" t="s">
        <v>20</v>
      </c>
      <c r="B6" t="s">
        <v>10</v>
      </c>
      <c r="C6" s="8" t="s">
        <v>22</v>
      </c>
      <c r="D6" s="22">
        <f>ROUND(VLOOKUP('Montos facturar'!$C6,Px!$B$13:$M$19,8,0),3)</f>
        <v>5738.0550000000003</v>
      </c>
      <c r="E6" s="47">
        <f>ROUND(VLOOKUP('Montos facturar'!$C6,Px!$B$13:$M$19,9,0),3)</f>
        <v>54.228000000000002</v>
      </c>
      <c r="F6" s="88">
        <v>0</v>
      </c>
      <c r="G6" s="89">
        <v>1161.5350000000001</v>
      </c>
      <c r="H6" s="63">
        <f t="shared" si="0"/>
        <v>62987719.980000012</v>
      </c>
      <c r="I6" s="64">
        <f t="shared" si="1"/>
        <v>0</v>
      </c>
      <c r="J6" s="65"/>
    </row>
    <row r="7" spans="1:10" x14ac:dyDescent="0.15">
      <c r="A7" t="s">
        <v>20</v>
      </c>
      <c r="B7" t="s">
        <v>10</v>
      </c>
      <c r="C7" s="8" t="s">
        <v>23</v>
      </c>
      <c r="D7" s="22">
        <f>ROUND(VLOOKUP('Montos facturar'!$C7,Px!$B$13:$M$19,8,0),3)</f>
        <v>5738.6220000000003</v>
      </c>
      <c r="E7" s="47">
        <f>ROUND(VLOOKUP('Montos facturar'!$C7,Px!$B$13:$M$19,9,0),3)</f>
        <v>54.104999999999997</v>
      </c>
      <c r="F7" s="88">
        <v>0</v>
      </c>
      <c r="G7" s="89">
        <v>721.36099999999999</v>
      </c>
      <c r="H7" s="63">
        <f t="shared" si="0"/>
        <v>39029236.905000001</v>
      </c>
      <c r="I7" s="64">
        <f t="shared" si="1"/>
        <v>0</v>
      </c>
      <c r="J7" s="65"/>
    </row>
    <row r="8" spans="1:10" x14ac:dyDescent="0.15">
      <c r="A8" t="s">
        <v>20</v>
      </c>
      <c r="B8" t="s">
        <v>10</v>
      </c>
      <c r="C8" s="8" t="s">
        <v>24</v>
      </c>
      <c r="D8" s="22">
        <f>ROUND(VLOOKUP('Montos facturar'!$C8,Px!$B$13:$M$19,8,0),3)</f>
        <v>5733.5219999999999</v>
      </c>
      <c r="E8" s="47">
        <f>ROUND(VLOOKUP('Montos facturar'!$C8,Px!$B$13:$M$19,9,0),3)</f>
        <v>54.933</v>
      </c>
      <c r="F8" s="88">
        <v>0</v>
      </c>
      <c r="G8" s="89">
        <v>1.292</v>
      </c>
      <c r="H8" s="63">
        <f t="shared" si="0"/>
        <v>70973.436000000002</v>
      </c>
      <c r="I8" s="64">
        <f t="shared" si="1"/>
        <v>0</v>
      </c>
      <c r="J8" s="65"/>
    </row>
    <row r="9" spans="1:10" x14ac:dyDescent="0.15">
      <c r="A9" t="s">
        <v>20</v>
      </c>
      <c r="B9" t="s">
        <v>10</v>
      </c>
      <c r="C9" s="8" t="s">
        <v>25</v>
      </c>
      <c r="D9" s="22">
        <f>ROUND(VLOOKUP('Montos facturar'!$C9,Px!$B$13:$M$19,8,0),3)</f>
        <v>5483.0810000000001</v>
      </c>
      <c r="E9" s="47">
        <f>ROUND(VLOOKUP('Montos facturar'!$C9,Px!$B$13:$M$19,9,0),3)</f>
        <v>53.448999999999998</v>
      </c>
      <c r="F9" s="88">
        <v>0</v>
      </c>
      <c r="G9" s="89">
        <v>7.0000000000000001E-3</v>
      </c>
      <c r="H9" s="63">
        <f t="shared" si="0"/>
        <v>374.14300000000003</v>
      </c>
      <c r="I9" s="64">
        <f t="shared" si="1"/>
        <v>0</v>
      </c>
      <c r="J9" s="65"/>
    </row>
    <row r="10" spans="1:10" x14ac:dyDescent="0.15">
      <c r="A10" t="s">
        <v>20</v>
      </c>
      <c r="B10" t="s">
        <v>10</v>
      </c>
      <c r="C10" s="8" t="s">
        <v>26</v>
      </c>
      <c r="D10" s="22">
        <f>ROUND(VLOOKUP('Montos facturar'!$C10,Px!$B$13:$M$19,8,0),3)</f>
        <v>5666.0959999999995</v>
      </c>
      <c r="E10" s="47">
        <f>ROUND(VLOOKUP('Montos facturar'!$C10,Px!$B$13:$M$19,9,0),3)</f>
        <v>53.765999999999998</v>
      </c>
      <c r="F10" s="88">
        <v>0</v>
      </c>
      <c r="G10" s="89">
        <v>707.06700000000001</v>
      </c>
      <c r="H10" s="63">
        <f t="shared" si="0"/>
        <v>38016164.321999997</v>
      </c>
      <c r="I10" s="64">
        <f t="shared" si="1"/>
        <v>0</v>
      </c>
      <c r="J10" s="65"/>
    </row>
    <row r="11" spans="1:10" x14ac:dyDescent="0.15">
      <c r="A11" t="s">
        <v>20</v>
      </c>
      <c r="B11" t="s">
        <v>10</v>
      </c>
      <c r="C11" s="8" t="s">
        <v>27</v>
      </c>
      <c r="D11" s="22">
        <f>ROUND(VLOOKUP('Montos facturar'!$C11,Px!$B$13:$M$19,8,0),3)</f>
        <v>5743.1549999999997</v>
      </c>
      <c r="E11" s="47">
        <f>ROUND(VLOOKUP('Montos facturar'!$C11,Px!$B$13:$M$19,9,0),3)</f>
        <v>54.024000000000001</v>
      </c>
      <c r="F11" s="88">
        <v>0</v>
      </c>
      <c r="G11" s="89">
        <v>7.133</v>
      </c>
      <c r="H11" s="63">
        <f t="shared" si="0"/>
        <v>385353.19199999998</v>
      </c>
      <c r="I11" s="64">
        <f t="shared" si="1"/>
        <v>0</v>
      </c>
      <c r="J11" s="65"/>
    </row>
    <row r="12" spans="1:10" x14ac:dyDescent="0.15">
      <c r="A12" t="s">
        <v>20</v>
      </c>
      <c r="B12" t="s">
        <v>11</v>
      </c>
      <c r="C12" s="8" t="s">
        <v>21</v>
      </c>
      <c r="D12" s="22">
        <f>ROUND(VLOOKUP('Montos facturar'!$C12,Px!$B$13:$M$19,8,0),3)</f>
        <v>5615.1009999999997</v>
      </c>
      <c r="E12" s="47">
        <f>ROUND(VLOOKUP('Montos facturar'!$C12,Px!$B$13:$M$19,9,0),3)</f>
        <v>53.286999999999999</v>
      </c>
      <c r="F12" s="88">
        <v>0</v>
      </c>
      <c r="G12" s="89">
        <v>2211.5210000000002</v>
      </c>
      <c r="H12" s="63">
        <f t="shared" si="0"/>
        <v>117845319.52700001</v>
      </c>
      <c r="I12" s="64">
        <f t="shared" si="1"/>
        <v>0</v>
      </c>
      <c r="J12" s="65"/>
    </row>
    <row r="13" spans="1:10" x14ac:dyDescent="0.15">
      <c r="A13" t="s">
        <v>20</v>
      </c>
      <c r="B13" t="s">
        <v>11</v>
      </c>
      <c r="C13" s="8" t="s">
        <v>22</v>
      </c>
      <c r="D13" s="22">
        <f>ROUND(VLOOKUP('Montos facturar'!$C13,Px!$B$13:$M$19,8,0),3)</f>
        <v>5738.0550000000003</v>
      </c>
      <c r="E13" s="47">
        <f>ROUND(VLOOKUP('Montos facturar'!$C13,Px!$B$13:$M$19,9,0),3)</f>
        <v>54.228000000000002</v>
      </c>
      <c r="F13" s="88">
        <v>0</v>
      </c>
      <c r="G13" s="89">
        <v>1817.115</v>
      </c>
      <c r="H13" s="63">
        <f t="shared" si="0"/>
        <v>98538512.219999999</v>
      </c>
      <c r="I13" s="64">
        <f t="shared" si="1"/>
        <v>0</v>
      </c>
      <c r="J13" s="65"/>
    </row>
    <row r="14" spans="1:10" x14ac:dyDescent="0.15">
      <c r="A14" t="s">
        <v>20</v>
      </c>
      <c r="B14" t="s">
        <v>11</v>
      </c>
      <c r="C14" s="8" t="s">
        <v>23</v>
      </c>
      <c r="D14" s="22">
        <f>ROUND(VLOOKUP('Montos facturar'!$C14,Px!$B$13:$M$19,8,0),3)</f>
        <v>5738.6220000000003</v>
      </c>
      <c r="E14" s="47">
        <f>ROUND(VLOOKUP('Montos facturar'!$C14,Px!$B$13:$M$19,9,0),3)</f>
        <v>54.104999999999997</v>
      </c>
      <c r="F14" s="88">
        <v>0</v>
      </c>
      <c r="G14" s="89">
        <v>1117.761</v>
      </c>
      <c r="H14" s="63">
        <f t="shared" si="0"/>
        <v>60476458.904999994</v>
      </c>
      <c r="I14" s="64">
        <f t="shared" si="1"/>
        <v>0</v>
      </c>
      <c r="J14" s="65"/>
    </row>
    <row r="15" spans="1:10" x14ac:dyDescent="0.15">
      <c r="A15" t="s">
        <v>20</v>
      </c>
      <c r="B15" t="s">
        <v>11</v>
      </c>
      <c r="C15" s="8" t="s">
        <v>24</v>
      </c>
      <c r="D15" s="22">
        <f>ROUND(VLOOKUP('Montos facturar'!$C15,Px!$B$13:$M$19,8,0),3)</f>
        <v>5733.5219999999999</v>
      </c>
      <c r="E15" s="47">
        <f>ROUND(VLOOKUP('Montos facturar'!$C15,Px!$B$13:$M$19,9,0),3)</f>
        <v>54.933</v>
      </c>
      <c r="F15" s="88">
        <v>0</v>
      </c>
      <c r="G15" s="89">
        <v>3.024</v>
      </c>
      <c r="H15" s="63">
        <f t="shared" si="0"/>
        <v>166117.39199999999</v>
      </c>
      <c r="I15" s="64">
        <f t="shared" si="1"/>
        <v>0</v>
      </c>
      <c r="J15" s="65"/>
    </row>
    <row r="16" spans="1:10" x14ac:dyDescent="0.15">
      <c r="A16" t="s">
        <v>20</v>
      </c>
      <c r="B16" t="s">
        <v>11</v>
      </c>
      <c r="C16" s="8" t="s">
        <v>25</v>
      </c>
      <c r="D16" s="22">
        <f>ROUND(VLOOKUP('Montos facturar'!$C16,Px!$B$13:$M$19,8,0),3)</f>
        <v>5483.0810000000001</v>
      </c>
      <c r="E16" s="47">
        <f>ROUND(VLOOKUP('Montos facturar'!$C16,Px!$B$13:$M$19,9,0),3)</f>
        <v>53.448999999999998</v>
      </c>
      <c r="F16" s="88">
        <v>0</v>
      </c>
      <c r="G16" s="89">
        <v>0.02</v>
      </c>
      <c r="H16" s="63">
        <f t="shared" si="0"/>
        <v>1068.98</v>
      </c>
      <c r="I16" s="64">
        <f t="shared" si="1"/>
        <v>0</v>
      </c>
      <c r="J16" s="65"/>
    </row>
    <row r="17" spans="1:10" x14ac:dyDescent="0.15">
      <c r="A17" t="s">
        <v>20</v>
      </c>
      <c r="B17" t="s">
        <v>11</v>
      </c>
      <c r="C17" s="8" t="s">
        <v>26</v>
      </c>
      <c r="D17" s="22">
        <f>ROUND(VLOOKUP('Montos facturar'!$C17,Px!$B$13:$M$19,8,0),3)</f>
        <v>5666.0959999999995</v>
      </c>
      <c r="E17" s="47">
        <f>ROUND(VLOOKUP('Montos facturar'!$C17,Px!$B$13:$M$19,9,0),3)</f>
        <v>53.765999999999998</v>
      </c>
      <c r="F17" s="88">
        <v>0</v>
      </c>
      <c r="G17" s="89">
        <v>1120.7449999999999</v>
      </c>
      <c r="H17" s="63">
        <f t="shared" si="0"/>
        <v>60257975.669999994</v>
      </c>
      <c r="I17" s="64">
        <f t="shared" si="1"/>
        <v>0</v>
      </c>
      <c r="J17" s="65"/>
    </row>
    <row r="18" spans="1:10" x14ac:dyDescent="0.15">
      <c r="A18" t="s">
        <v>20</v>
      </c>
      <c r="B18" t="s">
        <v>11</v>
      </c>
      <c r="C18" s="8" t="s">
        <v>27</v>
      </c>
      <c r="D18" s="22">
        <f>ROUND(VLOOKUP('Montos facturar'!$C18,Px!$B$13:$M$19,8,0),3)</f>
        <v>5743.1549999999997</v>
      </c>
      <c r="E18" s="47">
        <f>ROUND(VLOOKUP('Montos facturar'!$C18,Px!$B$13:$M$19,9,0),3)</f>
        <v>54.024000000000001</v>
      </c>
      <c r="F18" s="88">
        <v>0</v>
      </c>
      <c r="G18" s="89">
        <v>11.664</v>
      </c>
      <c r="H18" s="63">
        <f t="shared" si="0"/>
        <v>630135.93599999999</v>
      </c>
      <c r="I18" s="64">
        <f t="shared" si="1"/>
        <v>0</v>
      </c>
      <c r="J18" s="65"/>
    </row>
    <row r="19" spans="1:10" x14ac:dyDescent="0.15">
      <c r="A19" t="s">
        <v>20</v>
      </c>
      <c r="B19" t="s">
        <v>12</v>
      </c>
      <c r="C19" s="8" t="s">
        <v>21</v>
      </c>
      <c r="D19" s="22">
        <f>ROUND(VLOOKUP('Montos facturar'!$C19,Px!$B$13:$M$19,8,0),3)</f>
        <v>5615.1009999999997</v>
      </c>
      <c r="E19" s="47">
        <f>ROUND(VLOOKUP('Montos facturar'!$C19,Px!$B$13:$M$19,9,0),3)</f>
        <v>53.286999999999999</v>
      </c>
      <c r="F19" s="88">
        <v>2.6389999999999998</v>
      </c>
      <c r="G19" s="89">
        <v>1150.135</v>
      </c>
      <c r="H19" s="63">
        <f t="shared" si="0"/>
        <v>61287243.744999997</v>
      </c>
      <c r="I19" s="64">
        <f t="shared" si="1"/>
        <v>14818251.538999997</v>
      </c>
      <c r="J19" s="65"/>
    </row>
    <row r="20" spans="1:10" x14ac:dyDescent="0.15">
      <c r="A20" t="s">
        <v>20</v>
      </c>
      <c r="B20" t="s">
        <v>12</v>
      </c>
      <c r="C20" s="8" t="s">
        <v>22</v>
      </c>
      <c r="D20" s="22">
        <f>ROUND(VLOOKUP('Montos facturar'!$C20,Px!$B$13:$M$19,8,0),3)</f>
        <v>5738.0550000000003</v>
      </c>
      <c r="E20" s="47">
        <f>ROUND(VLOOKUP('Montos facturar'!$C20,Px!$B$13:$M$19,9,0),3)</f>
        <v>54.228000000000002</v>
      </c>
      <c r="F20" s="88">
        <v>2.1589999999999998</v>
      </c>
      <c r="G20" s="89">
        <v>940.96500000000003</v>
      </c>
      <c r="H20" s="63">
        <f t="shared" si="0"/>
        <v>51026650.020000003</v>
      </c>
      <c r="I20" s="64">
        <f t="shared" si="1"/>
        <v>12388460.745000001</v>
      </c>
      <c r="J20" s="65"/>
    </row>
    <row r="21" spans="1:10" x14ac:dyDescent="0.15">
      <c r="A21" t="s">
        <v>20</v>
      </c>
      <c r="B21" t="s">
        <v>12</v>
      </c>
      <c r="C21" s="8" t="s">
        <v>23</v>
      </c>
      <c r="D21" s="22">
        <f>ROUND(VLOOKUP('Montos facturar'!$C21,Px!$B$13:$M$19,8,0),3)</f>
        <v>5738.6220000000003</v>
      </c>
      <c r="E21" s="47">
        <f>ROUND(VLOOKUP('Montos facturar'!$C21,Px!$B$13:$M$19,9,0),3)</f>
        <v>54.104999999999997</v>
      </c>
      <c r="F21" s="88">
        <v>1.347</v>
      </c>
      <c r="G21" s="89">
        <v>586.98</v>
      </c>
      <c r="H21" s="63">
        <f t="shared" si="0"/>
        <v>31758552.899999999</v>
      </c>
      <c r="I21" s="64">
        <f t="shared" si="1"/>
        <v>7729923.8339999998</v>
      </c>
      <c r="J21" s="65"/>
    </row>
    <row r="22" spans="1:10" x14ac:dyDescent="0.15">
      <c r="A22" t="s">
        <v>20</v>
      </c>
      <c r="B22" t="s">
        <v>12</v>
      </c>
      <c r="C22" s="8" t="s">
        <v>24</v>
      </c>
      <c r="D22" s="22">
        <f>ROUND(VLOOKUP('Montos facturar'!$C22,Px!$B$13:$M$19,8,0),3)</f>
        <v>5733.5219999999999</v>
      </c>
      <c r="E22" s="47">
        <f>ROUND(VLOOKUP('Montos facturar'!$C22,Px!$B$13:$M$19,9,0),3)</f>
        <v>54.933</v>
      </c>
      <c r="F22" s="88">
        <v>3.0000000000000001E-3</v>
      </c>
      <c r="G22" s="89">
        <v>1.288</v>
      </c>
      <c r="H22" s="63">
        <f t="shared" si="0"/>
        <v>70753.703999999998</v>
      </c>
      <c r="I22" s="64">
        <f t="shared" si="1"/>
        <v>17200.565999999999</v>
      </c>
      <c r="J22" s="65"/>
    </row>
    <row r="23" spans="1:10" x14ac:dyDescent="0.15">
      <c r="A23" t="s">
        <v>20</v>
      </c>
      <c r="B23" t="s">
        <v>12</v>
      </c>
      <c r="C23" s="8" t="s">
        <v>25</v>
      </c>
      <c r="D23" s="22">
        <f>ROUND(VLOOKUP('Montos facturar'!$C23,Px!$B$13:$M$19,8,0),3)</f>
        <v>5483.0810000000001</v>
      </c>
      <c r="E23" s="47">
        <f>ROUND(VLOOKUP('Montos facturar'!$C23,Px!$B$13:$M$19,9,0),3)</f>
        <v>53.448999999999998</v>
      </c>
      <c r="F23" s="88">
        <v>0</v>
      </c>
      <c r="G23" s="89">
        <v>8.0000000000000002E-3</v>
      </c>
      <c r="H23" s="63">
        <f t="shared" si="0"/>
        <v>427.59199999999998</v>
      </c>
      <c r="I23" s="64">
        <f t="shared" si="1"/>
        <v>0</v>
      </c>
      <c r="J23" s="65"/>
    </row>
    <row r="24" spans="1:10" x14ac:dyDescent="0.15">
      <c r="A24" t="s">
        <v>20</v>
      </c>
      <c r="B24" t="s">
        <v>12</v>
      </c>
      <c r="C24" s="8" t="s">
        <v>26</v>
      </c>
      <c r="D24" s="22">
        <f>ROUND(VLOOKUP('Montos facturar'!$C24,Px!$B$13:$M$19,8,0),3)</f>
        <v>5666.0959999999995</v>
      </c>
      <c r="E24" s="47">
        <f>ROUND(VLOOKUP('Montos facturar'!$C24,Px!$B$13:$M$19,9,0),3)</f>
        <v>53.765999999999998</v>
      </c>
      <c r="F24" s="88">
        <v>1.29</v>
      </c>
      <c r="G24" s="89">
        <v>562.10599999999999</v>
      </c>
      <c r="H24" s="63">
        <f t="shared" si="0"/>
        <v>30222191.195999999</v>
      </c>
      <c r="I24" s="64">
        <f t="shared" si="1"/>
        <v>7309263.8399999999</v>
      </c>
      <c r="J24" s="65"/>
    </row>
    <row r="25" spans="1:10" x14ac:dyDescent="0.15">
      <c r="A25" s="9" t="s">
        <v>20</v>
      </c>
      <c r="B25" s="9" t="s">
        <v>12</v>
      </c>
      <c r="C25" s="10" t="s">
        <v>27</v>
      </c>
      <c r="D25" s="23">
        <f>ROUND(VLOOKUP('Montos facturar'!$C25,Px!$B$13:$M$19,8,0),3)</f>
        <v>5743.1549999999997</v>
      </c>
      <c r="E25" s="48">
        <f>ROUND(VLOOKUP('Montos facturar'!$C25,Px!$B$13:$M$19,9,0),3)</f>
        <v>54.024000000000001</v>
      </c>
      <c r="F25" s="90">
        <v>1.2999999999999999E-2</v>
      </c>
      <c r="G25" s="91">
        <v>5.8579999999999997</v>
      </c>
      <c r="H25" s="66">
        <f t="shared" si="0"/>
        <v>316472.59199999995</v>
      </c>
      <c r="I25" s="20">
        <f t="shared" si="1"/>
        <v>74661.014999999985</v>
      </c>
      <c r="J25" s="67">
        <v>686.77071431199306</v>
      </c>
    </row>
    <row r="26" spans="1:10" ht="15" x14ac:dyDescent="0.2">
      <c r="A26" s="28"/>
      <c r="B26" s="28"/>
      <c r="C26" s="28"/>
      <c r="D26" s="28"/>
      <c r="E26" s="18" t="s">
        <v>13</v>
      </c>
      <c r="F26" s="26">
        <f t="shared" ref="F26:G26" si="2">SUM(F5:F25)</f>
        <v>7.4509999999999996</v>
      </c>
      <c r="G26" s="27">
        <f t="shared" si="2"/>
        <v>13547.221000000001</v>
      </c>
      <c r="H26" s="68">
        <f t="shared" ref="H26:I26" si="3">SUM(H5:H25)</f>
        <v>728735845.88900006</v>
      </c>
      <c r="I26" s="19">
        <f t="shared" si="3"/>
        <v>42337761.539000005</v>
      </c>
      <c r="J26" s="69">
        <f>SUM(J5:J25)</f>
        <v>686.77071431199306</v>
      </c>
    </row>
    <row r="28" spans="1:10" x14ac:dyDescent="0.15">
      <c r="F28" s="85" t="s">
        <v>17</v>
      </c>
      <c r="G28" s="85"/>
      <c r="H28" s="25"/>
      <c r="I28" s="25"/>
      <c r="J28" s="25"/>
    </row>
    <row r="29" spans="1:10" ht="15" x14ac:dyDescent="0.2">
      <c r="F29" s="9"/>
      <c r="G29" s="11" t="s">
        <v>20</v>
      </c>
    </row>
    <row r="30" spans="1:10" x14ac:dyDescent="0.15">
      <c r="F30" s="12" t="s">
        <v>18</v>
      </c>
      <c r="G30" s="13">
        <f>SUMPRODUCT(E5:E25,G5:G25)*1000</f>
        <v>728735845.88900006</v>
      </c>
      <c r="H30" s="13">
        <v>723533824.32736301</v>
      </c>
    </row>
    <row r="31" spans="1:10" x14ac:dyDescent="0.15">
      <c r="C31" t="s">
        <v>21</v>
      </c>
      <c r="D31">
        <f>VLOOKUP('Montos facturar'!C31,Px!$B$13:$M$19,9,0)</f>
        <v>53.287469999999999</v>
      </c>
      <c r="F31" s="12" t="s">
        <v>19</v>
      </c>
      <c r="G31" s="13">
        <f>SUMPRODUCT(D5:D25,F5:F25)*1000</f>
        <v>42337761.53899999</v>
      </c>
      <c r="H31" s="13">
        <v>45906364.300010003</v>
      </c>
    </row>
    <row r="32" spans="1:10" x14ac:dyDescent="0.15">
      <c r="C32" t="s">
        <v>22</v>
      </c>
      <c r="D32">
        <f>VLOOKUP('Montos facturar'!C32,Px!$B$13:$M$19,9,0)</f>
        <v>54.228380000000001</v>
      </c>
      <c r="F32" s="14" t="s">
        <v>14</v>
      </c>
      <c r="G32" s="15">
        <f>J26</f>
        <v>686.77071431199306</v>
      </c>
      <c r="H32" s="13">
        <v>686.77071431199306</v>
      </c>
    </row>
    <row r="33" spans="3:10" x14ac:dyDescent="0.15">
      <c r="C33" t="s">
        <v>23</v>
      </c>
      <c r="D33">
        <f>VLOOKUP('Montos facturar'!C33,Px!$B$13:$M$19,9,0)</f>
        <v>54.10472</v>
      </c>
      <c r="F33" s="16" t="s">
        <v>13</v>
      </c>
      <c r="G33" s="17">
        <f>SUM(G30:G32)</f>
        <v>771074294.19871438</v>
      </c>
      <c r="H33" s="13">
        <v>769440875.39808726</v>
      </c>
    </row>
    <row r="34" spans="3:10" x14ac:dyDescent="0.15">
      <c r="C34" t="s">
        <v>24</v>
      </c>
      <c r="D34">
        <f>VLOOKUP('Montos facturar'!C34,Px!$B$13:$M$19,9,0)</f>
        <v>54.93271</v>
      </c>
    </row>
    <row r="35" spans="3:10" x14ac:dyDescent="0.15">
      <c r="C35" t="s">
        <v>25</v>
      </c>
      <c r="D35">
        <f>VLOOKUP('Montos facturar'!C35,Px!$B$13:$M$19,9,0)</f>
        <v>53.448770000000003</v>
      </c>
      <c r="G35" s="13"/>
      <c r="H35" s="13"/>
      <c r="I35" s="13"/>
      <c r="J35" s="13"/>
    </row>
    <row r="36" spans="3:10" x14ac:dyDescent="0.15">
      <c r="C36" t="s">
        <v>26</v>
      </c>
      <c r="D36">
        <f>VLOOKUP('Montos facturar'!C36,Px!$B$13:$M$19,9,0)</f>
        <v>53.765990000000002</v>
      </c>
    </row>
    <row r="37" spans="3:10" s="21" customFormat="1" ht="20.25" customHeight="1" x14ac:dyDescent="0.15">
      <c r="C37" s="21" t="s">
        <v>27</v>
      </c>
      <c r="D37">
        <f>VLOOKUP('Montos facturar'!C37,Px!$B$13:$M$19,9,0)</f>
        <v>54.024070000000002</v>
      </c>
    </row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workbookViewId="0">
      <selection activeCell="A4" sqref="A4:G2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</cols>
  <sheetData>
    <row r="2" spans="1:13" ht="14" thickBot="1" x14ac:dyDescent="0.2"/>
    <row r="3" spans="1:13" ht="16" thickBot="1" x14ac:dyDescent="0.2">
      <c r="A3" s="49" t="s">
        <v>50</v>
      </c>
      <c r="B3" s="50" t="s">
        <v>51</v>
      </c>
      <c r="C3" s="50" t="s">
        <v>52</v>
      </c>
      <c r="D3" s="50" t="s">
        <v>53</v>
      </c>
      <c r="E3" s="50" t="s">
        <v>54</v>
      </c>
      <c r="F3" s="50" t="s">
        <v>55</v>
      </c>
      <c r="G3" s="50" t="s">
        <v>56</v>
      </c>
      <c r="H3" s="50" t="s">
        <v>57</v>
      </c>
      <c r="I3" s="50" t="s">
        <v>58</v>
      </c>
      <c r="J3" s="50" t="s">
        <v>59</v>
      </c>
      <c r="K3" s="50" t="s">
        <v>60</v>
      </c>
    </row>
    <row r="4" spans="1:13" ht="16" thickBot="1" x14ac:dyDescent="0.2">
      <c r="A4" s="51" t="s">
        <v>61</v>
      </c>
      <c r="B4" s="52" t="s">
        <v>62</v>
      </c>
      <c r="C4" s="53">
        <v>1419636</v>
      </c>
      <c r="D4" s="52">
        <v>0</v>
      </c>
      <c r="E4" s="52">
        <v>0</v>
      </c>
      <c r="F4" s="52">
        <v>1419636</v>
      </c>
      <c r="G4" s="52">
        <v>0</v>
      </c>
      <c r="H4" s="52"/>
      <c r="I4" s="52"/>
      <c r="J4" s="52"/>
      <c r="K4" s="52"/>
      <c r="L4" s="13">
        <f>'Montos facturar'!H5</f>
        <v>75648143.532000005</v>
      </c>
      <c r="M4" s="13">
        <f t="shared" ref="M4:M24" si="0">H4-L4</f>
        <v>-75648143.532000005</v>
      </c>
    </row>
    <row r="5" spans="1:13" ht="16" thickBot="1" x14ac:dyDescent="0.2">
      <c r="A5" s="51" t="s">
        <v>61</v>
      </c>
      <c r="B5" s="52" t="s">
        <v>63</v>
      </c>
      <c r="C5" s="53">
        <v>1161535</v>
      </c>
      <c r="D5" s="52">
        <v>0</v>
      </c>
      <c r="E5" s="52">
        <v>0</v>
      </c>
      <c r="F5" s="52">
        <v>1161535</v>
      </c>
      <c r="G5" s="52">
        <v>0</v>
      </c>
      <c r="H5" s="52"/>
      <c r="I5" s="52"/>
      <c r="J5" s="52"/>
      <c r="K5" s="52"/>
      <c r="L5" s="13">
        <f>'Montos facturar'!H6</f>
        <v>62987719.980000012</v>
      </c>
      <c r="M5" s="13">
        <f t="shared" si="0"/>
        <v>-62987719.980000012</v>
      </c>
    </row>
    <row r="6" spans="1:13" ht="16" thickBot="1" x14ac:dyDescent="0.2">
      <c r="A6" s="51" t="s">
        <v>61</v>
      </c>
      <c r="B6" s="52" t="s">
        <v>64</v>
      </c>
      <c r="C6" s="53">
        <v>721361</v>
      </c>
      <c r="D6" s="52">
        <v>0</v>
      </c>
      <c r="E6" s="52">
        <v>0</v>
      </c>
      <c r="F6" s="52">
        <v>721361</v>
      </c>
      <c r="G6" s="52">
        <v>0</v>
      </c>
      <c r="H6" s="52"/>
      <c r="I6" s="52"/>
      <c r="J6" s="52"/>
      <c r="K6" s="52"/>
      <c r="L6" s="13">
        <f>'Montos facturar'!H7</f>
        <v>39029236.905000001</v>
      </c>
      <c r="M6" s="13">
        <f t="shared" si="0"/>
        <v>-39029236.905000001</v>
      </c>
    </row>
    <row r="7" spans="1:13" ht="16" thickBot="1" x14ac:dyDescent="0.2">
      <c r="A7" s="51" t="s">
        <v>61</v>
      </c>
      <c r="B7" s="52" t="s">
        <v>65</v>
      </c>
      <c r="C7" s="53">
        <v>1292</v>
      </c>
      <c r="D7" s="52">
        <v>0</v>
      </c>
      <c r="E7" s="52">
        <v>0</v>
      </c>
      <c r="F7" s="52">
        <v>1292</v>
      </c>
      <c r="G7" s="52">
        <v>0</v>
      </c>
      <c r="H7" s="52"/>
      <c r="I7" s="52"/>
      <c r="J7" s="52"/>
      <c r="K7" s="52"/>
      <c r="L7" s="13">
        <f>'Montos facturar'!H8</f>
        <v>70973.436000000002</v>
      </c>
      <c r="M7" s="13">
        <f t="shared" si="0"/>
        <v>-70973.436000000002</v>
      </c>
    </row>
    <row r="8" spans="1:13" ht="16" thickBot="1" x14ac:dyDescent="0.2">
      <c r="A8" s="51" t="s">
        <v>61</v>
      </c>
      <c r="B8" s="52" t="s">
        <v>66</v>
      </c>
      <c r="C8" s="53">
        <v>7</v>
      </c>
      <c r="D8" s="52">
        <v>0</v>
      </c>
      <c r="E8" s="52">
        <v>0</v>
      </c>
      <c r="F8" s="52">
        <v>7</v>
      </c>
      <c r="G8" s="52">
        <v>0</v>
      </c>
      <c r="H8" s="52"/>
      <c r="I8" s="52"/>
      <c r="J8" s="52"/>
      <c r="K8" s="52"/>
      <c r="L8" s="13">
        <f>'Montos facturar'!H9</f>
        <v>374.14300000000003</v>
      </c>
      <c r="M8" s="13">
        <f t="shared" si="0"/>
        <v>-374.14300000000003</v>
      </c>
    </row>
    <row r="9" spans="1:13" ht="16" thickBot="1" x14ac:dyDescent="0.2">
      <c r="A9" s="51" t="s">
        <v>61</v>
      </c>
      <c r="B9" s="52" t="s">
        <v>67</v>
      </c>
      <c r="C9" s="53">
        <v>707067</v>
      </c>
      <c r="D9" s="52">
        <v>0</v>
      </c>
      <c r="E9" s="52">
        <v>0</v>
      </c>
      <c r="F9" s="52">
        <v>707067</v>
      </c>
      <c r="G9" s="52">
        <v>0</v>
      </c>
      <c r="H9" s="52"/>
      <c r="I9" s="52"/>
      <c r="J9" s="52"/>
      <c r="K9" s="52"/>
      <c r="L9" s="13">
        <f>'Montos facturar'!H10</f>
        <v>38016164.321999997</v>
      </c>
      <c r="M9" s="13">
        <f t="shared" si="0"/>
        <v>-38016164.321999997</v>
      </c>
    </row>
    <row r="10" spans="1:13" ht="16" thickBot="1" x14ac:dyDescent="0.2">
      <c r="A10" s="51" t="s">
        <v>61</v>
      </c>
      <c r="B10" s="52" t="s">
        <v>68</v>
      </c>
      <c r="C10" s="53">
        <v>7133</v>
      </c>
      <c r="D10" s="52">
        <v>0</v>
      </c>
      <c r="E10" s="52">
        <v>0</v>
      </c>
      <c r="F10" s="52">
        <v>7133</v>
      </c>
      <c r="G10" s="52">
        <v>0</v>
      </c>
      <c r="H10" s="52"/>
      <c r="I10" s="52"/>
      <c r="J10" s="52"/>
      <c r="K10" s="52"/>
      <c r="L10" s="13">
        <f>'Montos facturar'!H11</f>
        <v>385353.19199999998</v>
      </c>
      <c r="M10" s="13">
        <f t="shared" si="0"/>
        <v>-385353.19199999998</v>
      </c>
    </row>
    <row r="11" spans="1:13" ht="16" thickBot="1" x14ac:dyDescent="0.2">
      <c r="A11" s="51" t="s">
        <v>69</v>
      </c>
      <c r="B11" s="52" t="s">
        <v>62</v>
      </c>
      <c r="C11" s="52">
        <v>0</v>
      </c>
      <c r="D11" s="53">
        <v>2211521</v>
      </c>
      <c r="E11" s="52">
        <v>0</v>
      </c>
      <c r="F11" s="52">
        <v>2211521</v>
      </c>
      <c r="G11" s="52">
        <v>0</v>
      </c>
      <c r="H11" s="52"/>
      <c r="I11" s="52"/>
      <c r="J11" s="52"/>
      <c r="K11" s="52"/>
      <c r="L11" s="13">
        <f>'Montos facturar'!H12</f>
        <v>117845319.52700001</v>
      </c>
      <c r="M11" s="13">
        <f t="shared" si="0"/>
        <v>-117845319.52700001</v>
      </c>
    </row>
    <row r="12" spans="1:13" ht="16" thickBot="1" x14ac:dyDescent="0.2">
      <c r="A12" s="51" t="s">
        <v>69</v>
      </c>
      <c r="B12" s="52" t="s">
        <v>63</v>
      </c>
      <c r="C12" s="52">
        <v>0</v>
      </c>
      <c r="D12" s="53">
        <v>1817115</v>
      </c>
      <c r="E12" s="52">
        <v>0</v>
      </c>
      <c r="F12" s="52">
        <v>1817115</v>
      </c>
      <c r="G12" s="52">
        <v>0</v>
      </c>
      <c r="H12" s="52"/>
      <c r="I12" s="52"/>
      <c r="J12" s="52"/>
      <c r="K12" s="52"/>
      <c r="L12" s="13">
        <f>'Montos facturar'!H13</f>
        <v>98538512.219999999</v>
      </c>
      <c r="M12" s="13">
        <f t="shared" si="0"/>
        <v>-98538512.219999999</v>
      </c>
    </row>
    <row r="13" spans="1:13" ht="16" thickBot="1" x14ac:dyDescent="0.2">
      <c r="A13" s="51" t="s">
        <v>69</v>
      </c>
      <c r="B13" s="52" t="s">
        <v>64</v>
      </c>
      <c r="C13" s="52">
        <v>0</v>
      </c>
      <c r="D13" s="53">
        <v>1117761</v>
      </c>
      <c r="E13" s="52">
        <v>0</v>
      </c>
      <c r="F13" s="52">
        <v>1117761</v>
      </c>
      <c r="G13" s="52">
        <v>0</v>
      </c>
      <c r="H13" s="52"/>
      <c r="I13" s="52"/>
      <c r="J13" s="52"/>
      <c r="K13" s="52"/>
      <c r="L13" s="13">
        <f>'Montos facturar'!H14</f>
        <v>60476458.904999994</v>
      </c>
      <c r="M13" s="13">
        <f t="shared" si="0"/>
        <v>-60476458.904999994</v>
      </c>
    </row>
    <row r="14" spans="1:13" ht="16" thickBot="1" x14ac:dyDescent="0.2">
      <c r="A14" s="51" t="s">
        <v>69</v>
      </c>
      <c r="B14" s="52" t="s">
        <v>65</v>
      </c>
      <c r="C14" s="52">
        <v>0</v>
      </c>
      <c r="D14" s="53">
        <v>3024</v>
      </c>
      <c r="E14" s="52">
        <v>0</v>
      </c>
      <c r="F14" s="52">
        <v>3024</v>
      </c>
      <c r="G14" s="52">
        <v>0</v>
      </c>
      <c r="H14" s="52"/>
      <c r="I14" s="52"/>
      <c r="J14" s="52"/>
      <c r="K14" s="52"/>
      <c r="L14" s="13">
        <f>'Montos facturar'!H15</f>
        <v>166117.39199999999</v>
      </c>
      <c r="M14" s="13">
        <f t="shared" si="0"/>
        <v>-166117.39199999999</v>
      </c>
    </row>
    <row r="15" spans="1:13" ht="16" thickBot="1" x14ac:dyDescent="0.2">
      <c r="A15" s="51" t="s">
        <v>69</v>
      </c>
      <c r="B15" s="52" t="s">
        <v>66</v>
      </c>
      <c r="C15" s="52">
        <v>0</v>
      </c>
      <c r="D15" s="53">
        <v>20</v>
      </c>
      <c r="E15" s="52">
        <v>0</v>
      </c>
      <c r="F15" s="52">
        <v>20</v>
      </c>
      <c r="G15" s="52">
        <v>0</v>
      </c>
      <c r="H15" s="52"/>
      <c r="I15" s="52"/>
      <c r="J15" s="52"/>
      <c r="K15" s="52"/>
      <c r="L15" s="13">
        <f>'Montos facturar'!H16</f>
        <v>1068.98</v>
      </c>
      <c r="M15" s="13">
        <f t="shared" si="0"/>
        <v>-1068.98</v>
      </c>
    </row>
    <row r="16" spans="1:13" ht="16" thickBot="1" x14ac:dyDescent="0.2">
      <c r="A16" s="51" t="s">
        <v>69</v>
      </c>
      <c r="B16" s="52" t="s">
        <v>67</v>
      </c>
      <c r="C16" s="52">
        <v>0</v>
      </c>
      <c r="D16" s="53">
        <v>1120745</v>
      </c>
      <c r="E16" s="52">
        <v>0</v>
      </c>
      <c r="F16" s="52">
        <v>1120745</v>
      </c>
      <c r="G16" s="52">
        <v>0</v>
      </c>
      <c r="H16" s="52"/>
      <c r="I16" s="52"/>
      <c r="J16" s="52"/>
      <c r="K16" s="52"/>
      <c r="L16" s="13">
        <f>'Montos facturar'!H17</f>
        <v>60257975.669999994</v>
      </c>
      <c r="M16" s="13">
        <f t="shared" si="0"/>
        <v>-60257975.669999994</v>
      </c>
    </row>
    <row r="17" spans="1:13" ht="16" thickBot="1" x14ac:dyDescent="0.2">
      <c r="A17" s="51" t="s">
        <v>69</v>
      </c>
      <c r="B17" s="52" t="s">
        <v>68</v>
      </c>
      <c r="C17" s="52">
        <v>0</v>
      </c>
      <c r="D17" s="53">
        <v>11664</v>
      </c>
      <c r="E17" s="52">
        <v>0</v>
      </c>
      <c r="F17" s="52">
        <v>11664</v>
      </c>
      <c r="G17" s="52">
        <v>0</v>
      </c>
      <c r="H17" s="52"/>
      <c r="I17" s="52"/>
      <c r="J17" s="52"/>
      <c r="K17" s="52"/>
      <c r="L17" s="13">
        <f>'Montos facturar'!H18</f>
        <v>630135.93599999999</v>
      </c>
      <c r="M17" s="13">
        <f t="shared" si="0"/>
        <v>-630135.93599999999</v>
      </c>
    </row>
    <row r="18" spans="1:13" ht="16" thickBot="1" x14ac:dyDescent="0.2">
      <c r="A18" s="51" t="s">
        <v>70</v>
      </c>
      <c r="B18" s="52" t="s">
        <v>62</v>
      </c>
      <c r="C18" s="52">
        <v>0</v>
      </c>
      <c r="D18" s="52">
        <v>0</v>
      </c>
      <c r="E18" s="53">
        <v>1150135</v>
      </c>
      <c r="F18" s="52">
        <v>1150135</v>
      </c>
      <c r="G18" s="52">
        <v>2639</v>
      </c>
      <c r="H18" s="52"/>
      <c r="I18" s="52"/>
      <c r="J18" s="52"/>
      <c r="K18" s="52"/>
      <c r="L18" s="13">
        <f>'Montos facturar'!H19</f>
        <v>61287243.744999997</v>
      </c>
      <c r="M18" s="13">
        <f t="shared" si="0"/>
        <v>-61287243.744999997</v>
      </c>
    </row>
    <row r="19" spans="1:13" ht="16" thickBot="1" x14ac:dyDescent="0.2">
      <c r="A19" s="51" t="s">
        <v>70</v>
      </c>
      <c r="B19" s="52" t="s">
        <v>63</v>
      </c>
      <c r="C19" s="52">
        <v>0</v>
      </c>
      <c r="D19" s="52">
        <v>0</v>
      </c>
      <c r="E19" s="53">
        <v>940965</v>
      </c>
      <c r="F19" s="52">
        <v>940965</v>
      </c>
      <c r="G19" s="52">
        <v>2159</v>
      </c>
      <c r="H19" s="52"/>
      <c r="I19" s="52"/>
      <c r="J19" s="52"/>
      <c r="K19" s="52"/>
      <c r="L19" s="13">
        <f>'Montos facturar'!H20</f>
        <v>51026650.020000003</v>
      </c>
      <c r="M19" s="13">
        <f t="shared" si="0"/>
        <v>-51026650.020000003</v>
      </c>
    </row>
    <row r="20" spans="1:13" ht="16" thickBot="1" x14ac:dyDescent="0.2">
      <c r="A20" s="51" t="s">
        <v>70</v>
      </c>
      <c r="B20" s="52" t="s">
        <v>64</v>
      </c>
      <c r="C20" s="52">
        <v>0</v>
      </c>
      <c r="D20" s="52">
        <v>0</v>
      </c>
      <c r="E20" s="53">
        <v>586980</v>
      </c>
      <c r="F20" s="52">
        <v>586980</v>
      </c>
      <c r="G20" s="52">
        <v>1347</v>
      </c>
      <c r="H20" s="52"/>
      <c r="I20" s="52"/>
      <c r="J20" s="52"/>
      <c r="K20" s="52"/>
      <c r="L20" s="13">
        <f>'Montos facturar'!H21</f>
        <v>31758552.899999999</v>
      </c>
      <c r="M20" s="13">
        <f t="shared" si="0"/>
        <v>-31758552.899999999</v>
      </c>
    </row>
    <row r="21" spans="1:13" ht="16" thickBot="1" x14ac:dyDescent="0.2">
      <c r="A21" s="51" t="s">
        <v>70</v>
      </c>
      <c r="B21" s="52" t="s">
        <v>65</v>
      </c>
      <c r="C21" s="52">
        <v>0</v>
      </c>
      <c r="D21" s="52">
        <v>0</v>
      </c>
      <c r="E21" s="53">
        <v>1288</v>
      </c>
      <c r="F21" s="52">
        <v>1288</v>
      </c>
      <c r="G21" s="52">
        <v>3</v>
      </c>
      <c r="H21" s="52"/>
      <c r="I21" s="52"/>
      <c r="J21" s="52"/>
      <c r="K21" s="52"/>
      <c r="L21" s="13">
        <f>'Montos facturar'!H22</f>
        <v>70753.703999999998</v>
      </c>
      <c r="M21" s="13">
        <f t="shared" si="0"/>
        <v>-70753.703999999998</v>
      </c>
    </row>
    <row r="22" spans="1:13" ht="16" thickBot="1" x14ac:dyDescent="0.2">
      <c r="A22" s="51" t="s">
        <v>70</v>
      </c>
      <c r="B22" s="52" t="s">
        <v>66</v>
      </c>
      <c r="C22" s="52">
        <v>0</v>
      </c>
      <c r="D22" s="52">
        <v>0</v>
      </c>
      <c r="E22" s="53">
        <v>8</v>
      </c>
      <c r="F22" s="52">
        <v>8</v>
      </c>
      <c r="G22" s="52">
        <v>0</v>
      </c>
      <c r="H22" s="52"/>
      <c r="I22" s="52"/>
      <c r="J22" s="52"/>
      <c r="K22" s="52"/>
      <c r="L22" s="13">
        <f>'Montos facturar'!H23</f>
        <v>427.59199999999998</v>
      </c>
      <c r="M22" s="13">
        <f t="shared" si="0"/>
        <v>-427.59199999999998</v>
      </c>
    </row>
    <row r="23" spans="1:13" ht="16" thickBot="1" x14ac:dyDescent="0.2">
      <c r="A23" s="51" t="s">
        <v>70</v>
      </c>
      <c r="B23" s="52" t="s">
        <v>67</v>
      </c>
      <c r="C23" s="52">
        <v>0</v>
      </c>
      <c r="D23" s="52">
        <v>0</v>
      </c>
      <c r="E23" s="53">
        <v>562106</v>
      </c>
      <c r="F23" s="52">
        <v>562106</v>
      </c>
      <c r="G23" s="52">
        <v>1290</v>
      </c>
      <c r="H23" s="52"/>
      <c r="I23" s="52"/>
      <c r="J23" s="52"/>
      <c r="K23" s="52"/>
      <c r="L23" s="13">
        <f>'Montos facturar'!H24</f>
        <v>30222191.195999999</v>
      </c>
      <c r="M23" s="13">
        <f t="shared" si="0"/>
        <v>-30222191.195999999</v>
      </c>
    </row>
    <row r="24" spans="1:13" ht="16" thickBot="1" x14ac:dyDescent="0.2">
      <c r="A24" s="51" t="s">
        <v>70</v>
      </c>
      <c r="B24" s="52" t="s">
        <v>68</v>
      </c>
      <c r="C24" s="52">
        <v>0</v>
      </c>
      <c r="D24" s="52">
        <v>0</v>
      </c>
      <c r="E24" s="53">
        <v>5858</v>
      </c>
      <c r="F24" s="52">
        <v>5858</v>
      </c>
      <c r="G24" s="52">
        <v>13</v>
      </c>
      <c r="H24" s="52"/>
      <c r="I24" s="52"/>
      <c r="J24" s="52"/>
      <c r="K24" s="52"/>
      <c r="L24" s="13">
        <f>'Montos facturar'!H25</f>
        <v>316472.59199999995</v>
      </c>
      <c r="M24" s="13">
        <f t="shared" si="0"/>
        <v>-316472.59199999995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13547221</v>
      </c>
    </row>
    <row r="28" spans="1:13" x14ac:dyDescent="0.15">
      <c r="E28">
        <f>'Montos facturar'!G26</f>
        <v>13547.221000000001</v>
      </c>
      <c r="H28" s="13">
        <f>'Montos facturar'!$H$26</f>
        <v>728735845.88900006</v>
      </c>
      <c r="K28" s="13">
        <f>'Montos facturar'!$I$26</f>
        <v>42337761.539000005</v>
      </c>
    </row>
    <row r="30" spans="1:13" x14ac:dyDescent="0.15">
      <c r="H30" s="13">
        <f>H26-H28</f>
        <v>-728735845.88900006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9"/>
  <sheetViews>
    <sheetView topLeftCell="D1" workbookViewId="0">
      <selection activeCell="J13" sqref="J13"/>
    </sheetView>
  </sheetViews>
  <sheetFormatPr baseColWidth="10" defaultRowHeight="13" x14ac:dyDescent="0.15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 x14ac:dyDescent="0.2">
      <c r="A2" s="29" t="s">
        <v>29</v>
      </c>
      <c r="B2" s="30"/>
      <c r="C2" s="30" t="s">
        <v>30</v>
      </c>
      <c r="D2" s="31" t="s">
        <v>31</v>
      </c>
      <c r="E2" s="32"/>
      <c r="F2" s="32"/>
      <c r="G2" s="32"/>
    </row>
    <row r="3" spans="1:13" ht="14" x14ac:dyDescent="0.2">
      <c r="A3" s="33" t="s">
        <v>32</v>
      </c>
      <c r="B3" s="32" t="s">
        <v>33</v>
      </c>
      <c r="C3" s="32">
        <v>79.322000000000003</v>
      </c>
      <c r="D3" s="34" t="s">
        <v>34</v>
      </c>
      <c r="E3" s="32"/>
      <c r="F3" s="32"/>
      <c r="G3" s="32"/>
    </row>
    <row r="4" spans="1:13" ht="14" x14ac:dyDescent="0.2">
      <c r="A4" s="35" t="s">
        <v>35</v>
      </c>
      <c r="B4" s="36" t="s">
        <v>36</v>
      </c>
      <c r="C4" s="36">
        <v>8.3592999999999993</v>
      </c>
      <c r="D4" s="37" t="s">
        <v>34</v>
      </c>
      <c r="E4" s="32"/>
      <c r="F4" s="32"/>
      <c r="G4" s="32"/>
    </row>
    <row r="5" spans="1:13" ht="14" x14ac:dyDescent="0.2">
      <c r="A5" s="29" t="s">
        <v>29</v>
      </c>
      <c r="B5" s="30"/>
      <c r="C5" s="30" t="s">
        <v>30</v>
      </c>
      <c r="D5" s="31" t="s">
        <v>31</v>
      </c>
      <c r="E5" s="32"/>
      <c r="F5" s="32"/>
      <c r="G5" s="32"/>
    </row>
    <row r="6" spans="1:13" ht="14" x14ac:dyDescent="0.2">
      <c r="A6" s="33" t="s">
        <v>37</v>
      </c>
      <c r="B6" s="32"/>
      <c r="C6" s="46">
        <v>640.82000000000005</v>
      </c>
      <c r="D6" s="34" t="s">
        <v>86</v>
      </c>
      <c r="E6" s="32"/>
      <c r="F6" s="32"/>
      <c r="G6" s="32"/>
    </row>
    <row r="7" spans="1:13" ht="14" x14ac:dyDescent="0.2">
      <c r="A7" s="33" t="s">
        <v>38</v>
      </c>
      <c r="B7" s="32"/>
      <c r="C7" s="38">
        <v>250.779</v>
      </c>
      <c r="D7" s="34" t="s">
        <v>87</v>
      </c>
      <c r="E7" s="32"/>
      <c r="F7" s="32"/>
      <c r="G7" s="32"/>
    </row>
    <row r="8" spans="1:13" ht="14" x14ac:dyDescent="0.2">
      <c r="A8" s="33" t="s">
        <v>39</v>
      </c>
      <c r="B8" s="32"/>
      <c r="C8" s="39">
        <v>237.09</v>
      </c>
      <c r="D8" s="40" t="s">
        <v>40</v>
      </c>
      <c r="E8" s="32"/>
      <c r="F8" s="32"/>
      <c r="G8" s="32"/>
    </row>
    <row r="9" spans="1:13" ht="14" x14ac:dyDescent="0.2">
      <c r="A9" s="35" t="s">
        <v>41</v>
      </c>
      <c r="B9" s="36"/>
      <c r="C9" s="41"/>
      <c r="D9" s="42" t="s">
        <v>88</v>
      </c>
      <c r="E9" s="32"/>
      <c r="F9" s="32"/>
      <c r="G9" s="32"/>
    </row>
    <row r="10" spans="1:13" ht="14" x14ac:dyDescent="0.2">
      <c r="A10" s="32"/>
      <c r="B10" s="32"/>
      <c r="C10" s="32"/>
      <c r="D10" s="32"/>
      <c r="E10" s="32"/>
      <c r="F10" s="32"/>
      <c r="G10" s="32"/>
    </row>
    <row r="11" spans="1:13" ht="14" x14ac:dyDescent="0.2">
      <c r="A11" s="32"/>
      <c r="B11" s="32"/>
      <c r="C11" s="70"/>
      <c r="D11" s="32"/>
      <c r="E11" s="32"/>
      <c r="F11" s="32"/>
      <c r="G11" s="32"/>
      <c r="H11" s="71"/>
      <c r="I11" s="32"/>
      <c r="J11" s="71"/>
      <c r="K11" s="72" t="s">
        <v>10</v>
      </c>
      <c r="L11" s="72" t="s">
        <v>11</v>
      </c>
      <c r="M11" s="34" t="s">
        <v>12</v>
      </c>
    </row>
    <row r="12" spans="1:13" ht="30" x14ac:dyDescent="0.15">
      <c r="A12" s="73" t="s">
        <v>71</v>
      </c>
      <c r="B12" s="73" t="s">
        <v>42</v>
      </c>
      <c r="C12" s="73" t="s">
        <v>72</v>
      </c>
      <c r="D12" s="73" t="s">
        <v>43</v>
      </c>
      <c r="E12" s="73" t="s">
        <v>44</v>
      </c>
      <c r="F12" s="73" t="s">
        <v>45</v>
      </c>
      <c r="G12" s="73" t="s">
        <v>46</v>
      </c>
      <c r="H12" s="74" t="s">
        <v>73</v>
      </c>
      <c r="I12" s="73" t="s">
        <v>47</v>
      </c>
      <c r="J12" s="74" t="s">
        <v>74</v>
      </c>
      <c r="K12" s="73" t="s">
        <v>75</v>
      </c>
      <c r="L12" s="73" t="s">
        <v>76</v>
      </c>
      <c r="M12" s="74" t="s">
        <v>77</v>
      </c>
    </row>
    <row r="13" spans="1:13" ht="14" x14ac:dyDescent="0.2">
      <c r="A13" s="32" t="s">
        <v>78</v>
      </c>
      <c r="B13" s="32" t="s">
        <v>21</v>
      </c>
      <c r="C13" s="70" t="s">
        <v>79</v>
      </c>
      <c r="D13" s="43">
        <v>0.99109999999999998</v>
      </c>
      <c r="E13" s="44">
        <v>83.155132821467802</v>
      </c>
      <c r="F13" s="75">
        <v>8.7623681414133863</v>
      </c>
      <c r="G13" s="44">
        <v>53.287469999999999</v>
      </c>
      <c r="H13" s="76">
        <v>0</v>
      </c>
      <c r="I13" s="77">
        <v>5615.1007499999996</v>
      </c>
      <c r="J13" s="45">
        <v>53.287469999999999</v>
      </c>
      <c r="K13" s="77">
        <v>0</v>
      </c>
      <c r="L13" s="77">
        <v>0</v>
      </c>
      <c r="M13" s="76">
        <v>0</v>
      </c>
    </row>
    <row r="14" spans="1:13" ht="14" x14ac:dyDescent="0.2">
      <c r="A14" s="32" t="s">
        <v>78</v>
      </c>
      <c r="B14" s="32" t="s">
        <v>22</v>
      </c>
      <c r="C14" s="70" t="s">
        <v>80</v>
      </c>
      <c r="D14" s="43">
        <v>1.0085999999999999</v>
      </c>
      <c r="E14" s="44">
        <v>84.623415360440333</v>
      </c>
      <c r="F14" s="75">
        <v>8.9542383620679473</v>
      </c>
      <c r="G14" s="44">
        <v>54.228380000000001</v>
      </c>
      <c r="H14" s="76">
        <v>0</v>
      </c>
      <c r="I14" s="77">
        <v>5738.0550300000004</v>
      </c>
      <c r="J14" s="45">
        <v>54.228380000000001</v>
      </c>
      <c r="K14" s="77">
        <v>0</v>
      </c>
      <c r="L14" s="77">
        <v>0</v>
      </c>
      <c r="M14" s="76">
        <v>0</v>
      </c>
    </row>
    <row r="15" spans="1:13" ht="14" x14ac:dyDescent="0.2">
      <c r="A15" s="32" t="s">
        <v>78</v>
      </c>
      <c r="B15" s="32" t="s">
        <v>23</v>
      </c>
      <c r="C15" s="70" t="s">
        <v>81</v>
      </c>
      <c r="D15" s="43">
        <v>1.0063</v>
      </c>
      <c r="E15" s="44">
        <v>84.430441083889662</v>
      </c>
      <c r="F15" s="75">
        <v>8.9551225566331762</v>
      </c>
      <c r="G15" s="44">
        <v>54.10472</v>
      </c>
      <c r="H15" s="76">
        <v>0</v>
      </c>
      <c r="I15" s="77">
        <v>5738.6216400000003</v>
      </c>
      <c r="J15" s="45">
        <v>54.10472</v>
      </c>
      <c r="K15" s="77">
        <v>0</v>
      </c>
      <c r="L15" s="77">
        <v>0</v>
      </c>
      <c r="M15" s="76">
        <v>0</v>
      </c>
    </row>
    <row r="16" spans="1:13" ht="14" x14ac:dyDescent="0.2">
      <c r="A16" s="32" t="s">
        <v>78</v>
      </c>
      <c r="B16" s="32" t="s">
        <v>24</v>
      </c>
      <c r="C16" s="70" t="s">
        <v>82</v>
      </c>
      <c r="D16" s="43">
        <v>1.0217000000000001</v>
      </c>
      <c r="E16" s="44">
        <v>85.722529718185498</v>
      </c>
      <c r="F16" s="75">
        <v>8.9471648055461213</v>
      </c>
      <c r="G16" s="44">
        <v>54.93271</v>
      </c>
      <c r="H16" s="76">
        <v>0</v>
      </c>
      <c r="I16" s="77">
        <v>5733.5221499999998</v>
      </c>
      <c r="J16" s="45">
        <v>54.93271</v>
      </c>
      <c r="K16" s="77">
        <v>0</v>
      </c>
      <c r="L16" s="77">
        <v>0</v>
      </c>
      <c r="M16" s="76">
        <v>0</v>
      </c>
    </row>
    <row r="17" spans="1:13" ht="14" x14ac:dyDescent="0.2">
      <c r="A17" s="32" t="s">
        <v>78</v>
      </c>
      <c r="B17" s="32" t="s">
        <v>25</v>
      </c>
      <c r="C17" s="70" t="s">
        <v>83</v>
      </c>
      <c r="D17" s="43">
        <v>0.99409999999999998</v>
      </c>
      <c r="E17" s="44">
        <v>83.406838399577381</v>
      </c>
      <c r="F17" s="75">
        <v>8.5563508077151713</v>
      </c>
      <c r="G17" s="44">
        <v>53.448770000000003</v>
      </c>
      <c r="H17" s="76">
        <v>0</v>
      </c>
      <c r="I17" s="77">
        <v>5483.0807199999999</v>
      </c>
      <c r="J17" s="45">
        <v>53.448770000000003</v>
      </c>
      <c r="K17" s="77">
        <v>0</v>
      </c>
      <c r="L17" s="77">
        <v>0</v>
      </c>
      <c r="M17" s="76">
        <v>0</v>
      </c>
    </row>
    <row r="18" spans="1:13" ht="14" x14ac:dyDescent="0.2">
      <c r="A18" s="32" t="s">
        <v>78</v>
      </c>
      <c r="B18" s="32" t="s">
        <v>26</v>
      </c>
      <c r="C18" s="70" t="s">
        <v>84</v>
      </c>
      <c r="D18" s="43">
        <v>1</v>
      </c>
      <c r="E18" s="44">
        <v>83.901859369859551</v>
      </c>
      <c r="F18" s="75">
        <v>8.8419456522839415</v>
      </c>
      <c r="G18" s="44">
        <v>53.765990000000002</v>
      </c>
      <c r="H18" s="76">
        <v>0</v>
      </c>
      <c r="I18" s="77">
        <v>5666.0956100000003</v>
      </c>
      <c r="J18" s="45">
        <v>53.765990000000002</v>
      </c>
      <c r="K18" s="77">
        <v>0</v>
      </c>
      <c r="L18" s="77">
        <v>0</v>
      </c>
      <c r="M18" s="76">
        <v>0</v>
      </c>
    </row>
    <row r="19" spans="1:13" ht="14" x14ac:dyDescent="0.2">
      <c r="A19" s="32" t="s">
        <v>78</v>
      </c>
      <c r="B19" s="32" t="s">
        <v>27</v>
      </c>
      <c r="C19" s="70" t="s">
        <v>85</v>
      </c>
      <c r="D19" s="43">
        <v>1.0047999999999999</v>
      </c>
      <c r="E19" s="44">
        <v>84.304588294834872</v>
      </c>
      <c r="F19" s="75">
        <v>8.9621961131550041</v>
      </c>
      <c r="G19" s="44">
        <v>54.024070000000002</v>
      </c>
      <c r="H19" s="76">
        <v>0</v>
      </c>
      <c r="I19" s="77">
        <v>5743.1545100000003</v>
      </c>
      <c r="J19" s="45">
        <v>54.024070000000002</v>
      </c>
      <c r="K19" s="77">
        <v>0</v>
      </c>
      <c r="L19" s="77">
        <v>0</v>
      </c>
      <c r="M19" s="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2019-11-20T01:27:05Z</dcterms:modified>
</cp:coreProperties>
</file>