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20/01-Ene/"/>
    </mc:Choice>
  </mc:AlternateContent>
  <xr:revisionPtr revIDLastSave="0" documentId="13_ncr:1_{C993522D-EE04-7949-80DE-22FEFA090CB5}" xr6:coauthVersionLast="45" xr6:coauthVersionMax="45" xr10:uidLastSave="{00000000-0000-0000-0000-000000000000}"/>
  <bookViews>
    <workbookView xWindow="1620" yWindow="460" windowWidth="23120" windowHeight="14640" activeTab="2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8" i="1"/>
  <c r="G9" i="1"/>
  <c r="G10" i="1"/>
  <c r="G5" i="1"/>
  <c r="G6" i="1"/>
  <c r="G7" i="1"/>
  <c r="F11" i="1"/>
  <c r="F12" i="1"/>
  <c r="F13" i="1"/>
  <c r="F8" i="1"/>
  <c r="F9" i="1"/>
  <c r="F10" i="1"/>
  <c r="F5" i="1"/>
  <c r="F6" i="1"/>
  <c r="F7" i="1"/>
  <c r="D7" i="1"/>
  <c r="K7" i="1" s="1"/>
  <c r="D6" i="1"/>
  <c r="K6" i="1" s="1"/>
  <c r="D5" i="1"/>
  <c r="K5" i="1" s="1"/>
  <c r="E5" i="1" l="1"/>
  <c r="E6" i="1"/>
  <c r="E7" i="1"/>
  <c r="E8" i="1"/>
  <c r="E9" i="1"/>
  <c r="E10" i="1"/>
  <c r="E11" i="1"/>
  <c r="E12" i="1"/>
  <c r="E13" i="1"/>
  <c r="D8" i="1"/>
  <c r="K8" i="1" s="1"/>
  <c r="D9" i="1"/>
  <c r="K9" i="1" s="1"/>
  <c r="D10" i="1"/>
  <c r="K10" i="1" s="1"/>
  <c r="D11" i="1"/>
  <c r="D12" i="1"/>
  <c r="D13" i="1"/>
  <c r="H13" i="1" l="1"/>
  <c r="K13" i="1" s="1"/>
  <c r="H12" i="1"/>
  <c r="K12" i="1" s="1"/>
  <c r="H11" i="1"/>
  <c r="I13" i="1"/>
  <c r="I12" i="1"/>
  <c r="J12" i="1" s="1"/>
  <c r="I11" i="1"/>
  <c r="I10" i="1"/>
  <c r="I9" i="1"/>
  <c r="I8" i="1"/>
  <c r="I7" i="1"/>
  <c r="I6" i="1"/>
  <c r="I5" i="1"/>
  <c r="N5" i="1" s="1"/>
  <c r="M9" i="1" l="1"/>
  <c r="N9" i="1"/>
  <c r="M6" i="1"/>
  <c r="N6" i="1"/>
  <c r="M7" i="1"/>
  <c r="N7" i="1"/>
  <c r="M8" i="1"/>
  <c r="N8" i="1"/>
  <c r="M10" i="1"/>
  <c r="N10" i="1"/>
  <c r="M11" i="1"/>
  <c r="N11" i="1"/>
  <c r="M13" i="1"/>
  <c r="N13" i="1"/>
  <c r="H14" i="1"/>
  <c r="J5" i="1"/>
  <c r="J9" i="1"/>
  <c r="J8" i="1"/>
  <c r="M12" i="1"/>
  <c r="N12" i="1"/>
  <c r="J10" i="1"/>
  <c r="K11" i="1"/>
  <c r="J13" i="1"/>
  <c r="I14" i="1"/>
  <c r="M5" i="1"/>
  <c r="J7" i="1"/>
  <c r="J6" i="1"/>
  <c r="J11" i="1"/>
  <c r="L14" i="1"/>
  <c r="N14" i="1" l="1"/>
  <c r="I22" i="1" s="1"/>
  <c r="M14" i="1"/>
  <c r="I21" i="1" s="1"/>
  <c r="I20" i="1" l="1"/>
  <c r="J14" i="1" l="1"/>
  <c r="I19" i="1"/>
  <c r="I18" i="1"/>
  <c r="I23" i="1" l="1"/>
  <c r="K14" i="1"/>
</calcChain>
</file>

<file path=xl/sharedStrings.xml><?xml version="1.0" encoding="utf-8"?>
<sst xmlns="http://schemas.openxmlformats.org/spreadsheetml/2006/main" count="140" uniqueCount="78">
  <si>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</si>
  <si>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</si>
  <si>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</si>
  <si>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</si>
  <si>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</si>
  <si>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</si>
  <si>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</si>
  <si>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</si>
  <si>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</si>
  <si>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</si>
  <si>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</si>
  <si>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</si>
  <si>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</si>
  <si>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</si>
  <si>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</si>
  <si>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</si>
  <si>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</si>
  <si>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</si>
  <si>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</si>
  <si>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</si>
  <si>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</si>
  <si>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</si>
  <si>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</si>
  <si>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</si>
  <si>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</si>
  <si>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</si>
  <si>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</si>
  <si>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</si>
  <si>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</si>
  <si>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</si>
  <si>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</si>
  <si>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</si>
  <si>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</si>
  <si>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</si>
  <si>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</si>
  <si>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</si>
  <si>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</si>
  <si>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</si>
  <si>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</si>
  <si>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</si>
  <si>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</si>
  <si>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</si>
  <si>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</si>
  <si>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</si>
  <si>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</si>
  <si>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</si>
  <si>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</si>
  <si>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</si>
  <si>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</si>
  <si>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</si>
  <si>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</si>
  <si>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</si>
  <si>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</si>
  <si>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</si>
  <si>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</si>
  <si>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</si>
  <si>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</si>
  <si>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</si>
  <si>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</si>
  <si>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</si>
  <si>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</si>
  <si>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</si>
  <si>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PNP 7T-19 (oct-18 a mar-19)</t>
  </si>
  <si>
    <t>(Aug-17 - Jan-18)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</si>
  <si>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</si>
  <si>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</si>
  <si>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</si>
  <si>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</si>
  <si>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</si>
  <si>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</si>
  <si>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</si>
  <si>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</si>
  <si>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</si>
  <si>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</si>
  <si>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</si>
  <si>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CET</t>
  </si>
  <si>
    <t>12T/2019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</si>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</sst>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0"/>
    <numFmt numFmtId="165" formatCode="#,##0.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</numFmts>
  <fonts count="16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4" fontId="4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right" vertical="center" indent="1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0" borderId="26" xfId="3" applyFont="1" applyBorder="1" applyAlignment="1">
      <alignment horizontal="center"/>
    </xf>
    <xf numFmtId="0" fontId="0" fillId="0" borderId="17" xfId="3" applyFont="1" applyBorder="1" applyAlignment="1">
      <alignment horizontal="center"/>
    </xf>
    <xf numFmtId="0" fontId="0" fillId="0" borderId="27" xfId="3" applyFont="1" applyBorder="1" applyAlignment="1">
      <alignment horizontal="center"/>
    </xf>
    <xf numFmtId="0" fontId="0" fillId="0" borderId="28" xfId="3" applyFont="1" applyBorder="1" applyAlignment="1">
      <alignment horizont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43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right" vertical="center" indent="1"/>
    </xf>
    <xf numFmtId="0" fontId="0" fillId="2" borderId="2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N27"/>
  <sheetViews>
    <sheetView zoomScale="90" zoomScaleNormal="90" workbookViewId="0">
      <selection activeCell="I13" sqref="I13"/>
    </sheetView>
  </sheetViews>
  <sheetFormatPr baseColWidth="10" defaultRowHeight="13"/>
  <cols>
    <col min="2" max="2" width="7.33203125" bestFit="1" customWidth="1"/>
    <col min="3" max="3" width="21.83203125" customWidth="1"/>
    <col min="4" max="4" width="17.6640625" bestFit="1" customWidth="1"/>
    <col min="5" max="5" width="16.5" bestFit="1" customWidth="1"/>
    <col min="6" max="7" width="10.5" customWidth="1"/>
    <col min="8" max="8" width="16.5" bestFit="1" customWidth="1"/>
    <col min="9" max="9" width="16.1640625" customWidth="1"/>
    <col min="10" max="14" width="16.5" customWidth="1"/>
  </cols>
  <sheetData>
    <row r="2" spans="1:14" s="25" customFormat="1" ht="24" customHeight="1">
      <c r="A2" s="108"/>
      <c r="B2" s="108"/>
      <c r="C2" s="108"/>
      <c r="D2" s="108"/>
      <c r="E2" s="108"/>
      <c r="F2" s="108"/>
      <c r="G2" s="108"/>
      <c r="H2" s="108"/>
      <c r="I2" s="109"/>
      <c r="J2" s="110" t="s">
        <v>21</v>
      </c>
      <c r="K2" s="111"/>
      <c r="L2" s="111"/>
      <c r="M2" s="111"/>
      <c r="N2" s="112"/>
    </row>
    <row r="3" spans="1:14">
      <c r="A3" s="113" t="s">
        <v>16</v>
      </c>
      <c r="B3" s="113" t="s">
        <v>0</v>
      </c>
      <c r="C3" s="115" t="s">
        <v>1</v>
      </c>
      <c r="D3" s="1" t="s">
        <v>2</v>
      </c>
      <c r="E3" s="2" t="s">
        <v>3</v>
      </c>
      <c r="F3" s="44" t="s">
        <v>54</v>
      </c>
      <c r="G3" s="95" t="s">
        <v>75</v>
      </c>
      <c r="H3" s="1" t="s">
        <v>4</v>
      </c>
      <c r="I3" s="2" t="s">
        <v>5</v>
      </c>
      <c r="J3" s="97" t="s">
        <v>42</v>
      </c>
      <c r="K3" s="93" t="s">
        <v>4</v>
      </c>
      <c r="L3" s="93" t="s">
        <v>41</v>
      </c>
      <c r="M3" s="93" t="s">
        <v>54</v>
      </c>
      <c r="N3" s="71" t="s">
        <v>75</v>
      </c>
    </row>
    <row r="4" spans="1:14">
      <c r="A4" s="114"/>
      <c r="B4" s="114"/>
      <c r="C4" s="116"/>
      <c r="D4" s="3" t="s">
        <v>6</v>
      </c>
      <c r="E4" s="4" t="s">
        <v>7</v>
      </c>
      <c r="F4" s="45" t="s">
        <v>61</v>
      </c>
      <c r="G4" s="96" t="s">
        <v>61</v>
      </c>
      <c r="H4" s="3" t="s">
        <v>8</v>
      </c>
      <c r="I4" s="4" t="s">
        <v>9</v>
      </c>
      <c r="J4" s="98" t="s">
        <v>15</v>
      </c>
      <c r="K4" s="70" t="s">
        <v>15</v>
      </c>
      <c r="L4" s="70" t="s">
        <v>15</v>
      </c>
      <c r="M4" s="70" t="s">
        <v>15</v>
      </c>
      <c r="N4" s="72" t="s">
        <v>15</v>
      </c>
    </row>
    <row r="5" spans="1:14">
      <c r="A5" t="s">
        <v>48</v>
      </c>
      <c r="B5" s="5" t="s">
        <v>10</v>
      </c>
      <c r="C5" s="6" t="s">
        <v>46</v>
      </c>
      <c r="D5" s="27">
        <f>VLOOKUP($C5,Px!$B$13:$M$15,8,0)</f>
        <v>5395.2562399999997</v>
      </c>
      <c r="E5" s="81">
        <f>VLOOKUP($C5,Px!$B$13:$M$15,9,0)</f>
        <v>50.448630000000001</v>
      </c>
      <c r="F5" s="73">
        <f>Px!K13</f>
        <v>2.5992705791524648</v>
      </c>
      <c r="G5" s="73">
        <f>Px!H13</f>
        <v>0</v>
      </c>
      <c r="H5" s="7"/>
      <c r="I5" s="8">
        <f>COPELEC!I6/1000</f>
        <v>311.49926241157658</v>
      </c>
      <c r="J5" s="99">
        <f t="shared" ref="J5:J13" si="0">I5*E5*1000</f>
        <v>15714711.034674536</v>
      </c>
      <c r="K5" s="9">
        <f t="shared" ref="K5:K13" si="1">H5*D5*1000</f>
        <v>0</v>
      </c>
      <c r="L5" s="9"/>
      <c r="M5" s="9">
        <f t="shared" ref="M5:M13" si="2">I5*F5*1000</f>
        <v>809670.86821410432</v>
      </c>
      <c r="N5" s="100">
        <f t="shared" ref="N5:N13" si="3">-G5*I5*1000</f>
        <v>0</v>
      </c>
    </row>
    <row r="6" spans="1:14">
      <c r="A6" t="s">
        <v>48</v>
      </c>
      <c r="B6" t="s">
        <v>10</v>
      </c>
      <c r="C6" s="10" t="s">
        <v>47</v>
      </c>
      <c r="D6" s="26">
        <f>VLOOKUP($C6,Px!$B$13:$M$15,8,0)</f>
        <v>5475.7147999999997</v>
      </c>
      <c r="E6" s="82">
        <f>VLOOKUP($C6,Px!$B$13:$M$15,9,0)</f>
        <v>51.55621</v>
      </c>
      <c r="F6" s="74">
        <f>Px!K14</f>
        <v>2.5992705791524648</v>
      </c>
      <c r="G6" s="74">
        <f>Px!H14</f>
        <v>0</v>
      </c>
      <c r="H6" s="11"/>
      <c r="I6" s="12">
        <f>COPELEC!F6/1000</f>
        <v>8.5774010341113609</v>
      </c>
      <c r="J6" s="101">
        <f t="shared" si="0"/>
        <v>442218.2889688625</v>
      </c>
      <c r="K6" s="102">
        <f t="shared" si="1"/>
        <v>0</v>
      </c>
      <c r="L6" s="102"/>
      <c r="M6" s="102">
        <f t="shared" si="2"/>
        <v>22294.986153557587</v>
      </c>
      <c r="N6" s="103">
        <f t="shared" si="3"/>
        <v>0</v>
      </c>
    </row>
    <row r="7" spans="1:14">
      <c r="A7" t="s">
        <v>48</v>
      </c>
      <c r="B7" t="s">
        <v>10</v>
      </c>
      <c r="C7" s="10" t="s">
        <v>20</v>
      </c>
      <c r="D7" s="26">
        <f>VLOOKUP($C7,Px!$B$13:$M$15,8,0)</f>
        <v>5615.1007499999996</v>
      </c>
      <c r="E7" s="82">
        <f>VLOOKUP($C7,Px!$B$13:$M$15,9,0)</f>
        <v>53.287469999999999</v>
      </c>
      <c r="F7" s="74">
        <f>Px!K15</f>
        <v>2.5992705791524648</v>
      </c>
      <c r="G7" s="74">
        <f>Px!H15</f>
        <v>0</v>
      </c>
      <c r="H7" s="11"/>
      <c r="I7" s="12">
        <f>COPELEC!C6/1000</f>
        <v>6.0686331026402458</v>
      </c>
      <c r="J7" s="101">
        <f t="shared" si="0"/>
        <v>323382.10439794906</v>
      </c>
      <c r="K7" s="102">
        <f t="shared" si="1"/>
        <v>0</v>
      </c>
      <c r="L7" s="102"/>
      <c r="M7" s="102">
        <f t="shared" si="2"/>
        <v>15774.019479363531</v>
      </c>
      <c r="N7" s="103">
        <f t="shared" si="3"/>
        <v>0</v>
      </c>
    </row>
    <row r="8" spans="1:14">
      <c r="A8" t="s">
        <v>48</v>
      </c>
      <c r="B8" t="s">
        <v>11</v>
      </c>
      <c r="C8" s="10" t="s">
        <v>46</v>
      </c>
      <c r="D8" s="26">
        <f>VLOOKUP($C8,Px!$B$13:$M$15,8,0)</f>
        <v>5395.2562399999997</v>
      </c>
      <c r="E8" s="82">
        <f>VLOOKUP($C8,Px!$B$13:$M$15,9,0)</f>
        <v>50.448630000000001</v>
      </c>
      <c r="F8" s="74">
        <f>Px!L13</f>
        <v>6.1114951746762607</v>
      </c>
      <c r="G8" s="74">
        <f>Px!H13</f>
        <v>0</v>
      </c>
      <c r="H8" s="11"/>
      <c r="I8" s="12">
        <f>COPELEC!J7/1000</f>
        <v>487.26243325235077</v>
      </c>
      <c r="J8" s="101">
        <f t="shared" si="0"/>
        <v>24581722.208047539</v>
      </c>
      <c r="K8" s="102">
        <f t="shared" si="1"/>
        <v>0</v>
      </c>
      <c r="L8" s="102"/>
      <c r="M8" s="102">
        <f t="shared" si="2"/>
        <v>2977902.0096227555</v>
      </c>
      <c r="N8" s="103">
        <f t="shared" si="3"/>
        <v>0</v>
      </c>
    </row>
    <row r="9" spans="1:14">
      <c r="A9" t="s">
        <v>48</v>
      </c>
      <c r="B9" t="s">
        <v>11</v>
      </c>
      <c r="C9" s="10" t="s">
        <v>47</v>
      </c>
      <c r="D9" s="26">
        <f>VLOOKUP($C9,Px!$B$13:$M$15,8,0)</f>
        <v>5475.7147999999997</v>
      </c>
      <c r="E9" s="82">
        <f>VLOOKUP($C9,Px!$B$13:$M$15,9,0)</f>
        <v>51.55621</v>
      </c>
      <c r="F9" s="74">
        <f>Px!L14</f>
        <v>6.1114951746762607</v>
      </c>
      <c r="G9" s="74">
        <f>Px!H14</f>
        <v>0</v>
      </c>
      <c r="H9" s="11"/>
      <c r="I9" s="12">
        <f>COPELEC!G7/1000</f>
        <v>13.449736538303078</v>
      </c>
      <c r="J9" s="101">
        <f t="shared" si="0"/>
        <v>693417.44141342654</v>
      </c>
      <c r="K9" s="102">
        <f t="shared" si="1"/>
        <v>0</v>
      </c>
      <c r="L9" s="102"/>
      <c r="M9" s="102">
        <f t="shared" si="2"/>
        <v>82197.99995450626</v>
      </c>
      <c r="N9" s="103">
        <f t="shared" si="3"/>
        <v>0</v>
      </c>
    </row>
    <row r="10" spans="1:14">
      <c r="A10" t="s">
        <v>48</v>
      </c>
      <c r="B10" t="s">
        <v>11</v>
      </c>
      <c r="C10" s="10" t="s">
        <v>20</v>
      </c>
      <c r="D10" s="26">
        <f>VLOOKUP($C10,Px!$B$13:$M$15,8,0)</f>
        <v>5615.1007499999996</v>
      </c>
      <c r="E10" s="82">
        <f>VLOOKUP($C10,Px!$B$13:$M$15,9,0)</f>
        <v>53.287469999999999</v>
      </c>
      <c r="F10" s="74">
        <f>Px!L15</f>
        <v>6.1114951746762607</v>
      </c>
      <c r="G10" s="74">
        <f>Px!H15</f>
        <v>0</v>
      </c>
      <c r="H10" s="11"/>
      <c r="I10" s="12">
        <f>COPELEC!D7/1000</f>
        <v>9.4964499571458969</v>
      </c>
      <c r="J10" s="101">
        <f t="shared" si="0"/>
        <v>506041.79219791328</v>
      </c>
      <c r="K10" s="102">
        <f t="shared" si="1"/>
        <v>0</v>
      </c>
      <c r="L10" s="102"/>
      <c r="M10" s="102">
        <f t="shared" si="2"/>
        <v>58037.508089651732</v>
      </c>
      <c r="N10" s="103">
        <f t="shared" si="3"/>
        <v>0</v>
      </c>
    </row>
    <row r="11" spans="1:14">
      <c r="A11" t="s">
        <v>48</v>
      </c>
      <c r="B11" t="s">
        <v>12</v>
      </c>
      <c r="C11" s="10" t="s">
        <v>46</v>
      </c>
      <c r="D11" s="26">
        <f>VLOOKUP($C11,Px!$B$13:$M$15,8,0)</f>
        <v>5395.2562399999997</v>
      </c>
      <c r="E11" s="82">
        <f>VLOOKUP($C11,Px!$B$13:$M$15,9,0)</f>
        <v>50.448630000000001</v>
      </c>
      <c r="F11" s="74">
        <f>Px!M13</f>
        <v>6.4146553735900778</v>
      </c>
      <c r="G11" s="74">
        <f>Px!H13</f>
        <v>0</v>
      </c>
      <c r="H11" s="11">
        <f>COPELEC!R8/1000</f>
        <v>1.26</v>
      </c>
      <c r="I11" s="12">
        <f>COPELEC!K8/1000</f>
        <v>248.50309896329878</v>
      </c>
      <c r="J11" s="101">
        <f t="shared" si="0"/>
        <v>12536640.893452844</v>
      </c>
      <c r="K11" s="102">
        <f t="shared" si="1"/>
        <v>6798022.8624</v>
      </c>
      <c r="L11" s="102">
        <v>331.49649268201898</v>
      </c>
      <c r="M11" s="102">
        <f t="shared" si="2"/>
        <v>1594061.7391187113</v>
      </c>
      <c r="N11" s="103">
        <f t="shared" si="3"/>
        <v>0</v>
      </c>
    </row>
    <row r="12" spans="1:14">
      <c r="A12" t="s">
        <v>48</v>
      </c>
      <c r="B12" t="s">
        <v>12</v>
      </c>
      <c r="C12" s="10" t="s">
        <v>47</v>
      </c>
      <c r="D12" s="26">
        <f>VLOOKUP($C12,Px!$B$13:$M$15,8,0)</f>
        <v>5475.7147999999997</v>
      </c>
      <c r="E12" s="82">
        <f>VLOOKUP($C12,Px!$B$13:$M$15,9,0)</f>
        <v>51.55621</v>
      </c>
      <c r="F12" s="74">
        <f>Px!M14</f>
        <v>6.4146553735900778</v>
      </c>
      <c r="G12" s="74">
        <f>Px!H14</f>
        <v>0</v>
      </c>
      <c r="H12" s="11">
        <f>COPELEC!Q8/1000</f>
        <v>3.5000000000000003E-2</v>
      </c>
      <c r="I12" s="12">
        <f>COPELEC!H8/1000</f>
        <v>6.8560316448711545</v>
      </c>
      <c r="J12" s="101">
        <f t="shared" si="0"/>
        <v>353471.00724962266</v>
      </c>
      <c r="K12" s="102">
        <f t="shared" si="1"/>
        <v>191650.01800000001</v>
      </c>
      <c r="L12" s="102">
        <v>479.34873073272701</v>
      </c>
      <c r="M12" s="102">
        <f t="shared" si="2"/>
        <v>43979.080232276378</v>
      </c>
      <c r="N12" s="103">
        <f t="shared" si="3"/>
        <v>0</v>
      </c>
    </row>
    <row r="13" spans="1:14">
      <c r="A13" t="s">
        <v>48</v>
      </c>
      <c r="B13" t="s">
        <v>12</v>
      </c>
      <c r="C13" s="10" t="s">
        <v>20</v>
      </c>
      <c r="D13" s="26">
        <f>VLOOKUP($C13,Px!$B$13:$M$15,8,0)</f>
        <v>5615.1007499999996</v>
      </c>
      <c r="E13" s="83">
        <f>VLOOKUP($C13,Px!$B$13:$M$15,9,0)</f>
        <v>53.287469999999999</v>
      </c>
      <c r="F13" s="75">
        <f>Px!M15</f>
        <v>6.4146553735900778</v>
      </c>
      <c r="G13" s="75">
        <f>Px!H15</f>
        <v>0</v>
      </c>
      <c r="H13" s="14">
        <f>COPELEC!P8/1000</f>
        <v>2.5000000000000001E-2</v>
      </c>
      <c r="I13" s="23">
        <f>COPELEC!E8/1000</f>
        <v>4.8441781366545547</v>
      </c>
      <c r="J13" s="104">
        <f t="shared" si="0"/>
        <v>258133.99713163546</v>
      </c>
      <c r="K13" s="24">
        <f t="shared" si="1"/>
        <v>140377.51875000002</v>
      </c>
      <c r="L13" s="24">
        <v>254.52732395686346</v>
      </c>
      <c r="M13" s="24">
        <f t="shared" si="2"/>
        <v>31073.733314918707</v>
      </c>
      <c r="N13" s="105">
        <f t="shared" si="3"/>
        <v>0</v>
      </c>
    </row>
    <row r="14" spans="1:14" ht="15">
      <c r="A14" s="28"/>
      <c r="B14" s="28"/>
      <c r="C14" s="28"/>
      <c r="D14" s="28"/>
      <c r="E14" s="69"/>
      <c r="F14" s="118" t="s">
        <v>13</v>
      </c>
      <c r="G14" s="119"/>
      <c r="H14" s="94">
        <f t="shared" ref="H14:I14" si="4">SUM(H5:H13)</f>
        <v>1.3199999999999998</v>
      </c>
      <c r="I14" s="46">
        <f t="shared" si="4"/>
        <v>1096.5572250409523</v>
      </c>
      <c r="J14" s="106">
        <f>SUM(J5:J13)</f>
        <v>55409738.76753433</v>
      </c>
      <c r="K14" s="22">
        <f>SUM(K5:K13)</f>
        <v>7130050.39915</v>
      </c>
      <c r="L14" s="22">
        <f t="shared" ref="L14" si="5">SUM(L5:L13)</f>
        <v>1065.3725473716095</v>
      </c>
      <c r="M14" s="22">
        <f t="shared" ref="M14:N14" si="6">SUM(M5:M13)</f>
        <v>5634991.944179845</v>
      </c>
      <c r="N14" s="107">
        <f t="shared" si="6"/>
        <v>0</v>
      </c>
    </row>
    <row r="16" spans="1:14">
      <c r="H16" s="117" t="s">
        <v>17</v>
      </c>
      <c r="I16" s="117"/>
    </row>
    <row r="17" spans="8:14" ht="15">
      <c r="H17" s="13"/>
      <c r="I17" s="15" t="s">
        <v>48</v>
      </c>
    </row>
    <row r="18" spans="8:14">
      <c r="H18" s="16" t="s">
        <v>18</v>
      </c>
      <c r="I18" s="17">
        <f>SUMPRODUCT(E5:E13,I5:I13)*1000</f>
        <v>55409738.76753433</v>
      </c>
    </row>
    <row r="19" spans="8:14">
      <c r="H19" s="16" t="s">
        <v>19</v>
      </c>
      <c r="I19" s="17">
        <f>SUMPRODUCT(D5:D13,H5:H13)*1000</f>
        <v>7130050.39915</v>
      </c>
    </row>
    <row r="20" spans="8:14">
      <c r="H20" s="16" t="s">
        <v>14</v>
      </c>
      <c r="I20" s="17">
        <f>L14</f>
        <v>1065.3725473716095</v>
      </c>
    </row>
    <row r="21" spans="8:14">
      <c r="H21" s="16" t="s">
        <v>54</v>
      </c>
      <c r="I21" s="17">
        <f>M14</f>
        <v>5634991.944179845</v>
      </c>
    </row>
    <row r="22" spans="8:14">
      <c r="H22" s="18" t="s">
        <v>75</v>
      </c>
      <c r="I22" s="19">
        <f>N14</f>
        <v>0</v>
      </c>
    </row>
    <row r="23" spans="8:14">
      <c r="H23" s="20" t="s">
        <v>13</v>
      </c>
      <c r="I23" s="21">
        <f>SUM(I18:I21)</f>
        <v>68175846.483411551</v>
      </c>
    </row>
    <row r="25" spans="8:14">
      <c r="I25" s="17"/>
      <c r="J25" s="17"/>
      <c r="K25" s="17"/>
      <c r="L25" s="17"/>
      <c r="M25" s="17"/>
      <c r="N25" s="17"/>
    </row>
    <row r="27" spans="8:14" s="25" customFormat="1" ht="20.25" customHeight="1"/>
  </sheetData>
  <mergeCells count="6">
    <mergeCell ref="J2:N2"/>
    <mergeCell ref="B3:B4"/>
    <mergeCell ref="C3:C4"/>
    <mergeCell ref="A3:A4"/>
    <mergeCell ref="H16:I16"/>
    <mergeCell ref="F14:G1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A6" sqref="A6:R8"/>
    </sheetView>
  </sheetViews>
  <sheetFormatPr baseColWidth="10" defaultRowHeight="13"/>
  <cols>
    <col min="1" max="1" width="18.83203125" bestFit="1" customWidth="1"/>
    <col min="19" max="21" width="3.6640625" customWidth="1"/>
  </cols>
  <sheetData>
    <row r="2" spans="1:22" ht="14" thickBot="1"/>
    <row r="3" spans="1:22" ht="16" thickBot="1">
      <c r="A3" s="47" t="s">
        <v>49</v>
      </c>
      <c r="B3" s="47" t="s">
        <v>77</v>
      </c>
      <c r="C3" s="120" t="s">
        <v>50</v>
      </c>
      <c r="D3" s="121"/>
      <c r="E3" s="121"/>
      <c r="F3" s="121"/>
      <c r="G3" s="121"/>
      <c r="H3" s="121"/>
      <c r="I3" s="121"/>
      <c r="J3" s="121"/>
      <c r="K3" s="121"/>
      <c r="L3" s="122"/>
      <c r="M3" s="120" t="s">
        <v>28</v>
      </c>
      <c r="N3" s="121"/>
      <c r="O3" s="121"/>
      <c r="P3" s="121"/>
      <c r="Q3" s="121"/>
      <c r="R3" s="122"/>
      <c r="U3" s="48"/>
      <c r="V3" s="49"/>
    </row>
    <row r="4" spans="1:22" ht="16" thickBot="1">
      <c r="C4" s="123" t="s">
        <v>20</v>
      </c>
      <c r="D4" s="123"/>
      <c r="E4" s="123"/>
      <c r="F4" s="123" t="s">
        <v>47</v>
      </c>
      <c r="G4" s="123"/>
      <c r="H4" s="123"/>
      <c r="I4" s="123" t="s">
        <v>46</v>
      </c>
      <c r="J4" s="123"/>
      <c r="K4" s="123"/>
      <c r="L4" s="124" t="s">
        <v>51</v>
      </c>
      <c r="M4" s="120" t="s">
        <v>52</v>
      </c>
      <c r="N4" s="121"/>
      <c r="O4" s="121"/>
      <c r="P4" s="121" t="s">
        <v>53</v>
      </c>
      <c r="Q4" s="121"/>
      <c r="R4" s="126"/>
      <c r="V4" s="50"/>
    </row>
    <row r="5" spans="1:22" ht="16" thickBot="1">
      <c r="A5" s="51" t="s">
        <v>55</v>
      </c>
      <c r="B5" s="52" t="s">
        <v>56</v>
      </c>
      <c r="C5" s="53" t="s">
        <v>43</v>
      </c>
      <c r="D5" s="54" t="s">
        <v>44</v>
      </c>
      <c r="E5" s="55" t="s">
        <v>45</v>
      </c>
      <c r="F5" s="53" t="s">
        <v>43</v>
      </c>
      <c r="G5" s="54" t="s">
        <v>44</v>
      </c>
      <c r="H5" s="55" t="s">
        <v>45</v>
      </c>
      <c r="I5" s="53" t="s">
        <v>43</v>
      </c>
      <c r="J5" s="54" t="s">
        <v>44</v>
      </c>
      <c r="K5" s="55" t="s">
        <v>45</v>
      </c>
      <c r="L5" s="125"/>
      <c r="M5" s="56" t="s">
        <v>20</v>
      </c>
      <c r="N5" s="56" t="s">
        <v>47</v>
      </c>
      <c r="O5" s="56" t="s">
        <v>46</v>
      </c>
      <c r="P5" s="56" t="s">
        <v>20</v>
      </c>
      <c r="Q5" s="57" t="s">
        <v>47</v>
      </c>
      <c r="R5" s="57" t="s">
        <v>46</v>
      </c>
      <c r="V5" s="50"/>
    </row>
    <row r="6" spans="1:22" ht="15">
      <c r="A6" s="58" t="s">
        <v>57</v>
      </c>
      <c r="B6" s="59" t="s">
        <v>58</v>
      </c>
      <c r="C6" s="60">
        <v>6068.6331026402459</v>
      </c>
      <c r="D6" s="61">
        <v>0</v>
      </c>
      <c r="E6" s="61">
        <v>0</v>
      </c>
      <c r="F6" s="61">
        <v>8577.4010341113608</v>
      </c>
      <c r="G6" s="61">
        <v>0</v>
      </c>
      <c r="H6" s="61">
        <v>0</v>
      </c>
      <c r="I6" s="61">
        <v>311499.26241157658</v>
      </c>
      <c r="J6" s="61">
        <v>0</v>
      </c>
      <c r="K6" s="62">
        <v>0</v>
      </c>
      <c r="L6" s="63">
        <v>326145.29654832819</v>
      </c>
      <c r="M6" s="64">
        <v>0</v>
      </c>
      <c r="N6" s="65">
        <v>0</v>
      </c>
      <c r="O6" s="65">
        <v>0</v>
      </c>
      <c r="P6" s="66">
        <v>0</v>
      </c>
      <c r="Q6" s="66">
        <v>0</v>
      </c>
      <c r="R6" s="66">
        <v>0</v>
      </c>
      <c r="S6" s="67"/>
      <c r="V6" s="68"/>
    </row>
    <row r="7" spans="1:22" ht="15">
      <c r="A7" s="58" t="s">
        <v>57</v>
      </c>
      <c r="B7" s="59" t="s">
        <v>59</v>
      </c>
      <c r="C7" s="60">
        <v>0</v>
      </c>
      <c r="D7" s="61">
        <v>9496.4499571458964</v>
      </c>
      <c r="E7" s="61">
        <v>0</v>
      </c>
      <c r="F7" s="61">
        <v>0</v>
      </c>
      <c r="G7" s="61">
        <v>13449.736538303077</v>
      </c>
      <c r="H7" s="61">
        <v>0</v>
      </c>
      <c r="I7" s="61">
        <v>0</v>
      </c>
      <c r="J7" s="61">
        <v>487262.43325235078</v>
      </c>
      <c r="K7" s="62">
        <v>0</v>
      </c>
      <c r="L7" s="63">
        <v>510208.61974779976</v>
      </c>
      <c r="M7" s="64">
        <v>0</v>
      </c>
      <c r="N7" s="65">
        <v>0</v>
      </c>
      <c r="O7" s="65">
        <v>0</v>
      </c>
      <c r="P7" s="66">
        <v>0</v>
      </c>
      <c r="Q7" s="66">
        <v>0</v>
      </c>
      <c r="R7" s="66">
        <v>0</v>
      </c>
      <c r="S7" s="67"/>
      <c r="V7" s="68"/>
    </row>
    <row r="8" spans="1:22" ht="15">
      <c r="A8" s="58" t="s">
        <v>57</v>
      </c>
      <c r="B8" s="59" t="s">
        <v>60</v>
      </c>
      <c r="C8" s="60">
        <v>0</v>
      </c>
      <c r="D8" s="61">
        <v>0</v>
      </c>
      <c r="E8" s="61">
        <v>4844.1781366545547</v>
      </c>
      <c r="F8" s="61">
        <v>0</v>
      </c>
      <c r="G8" s="61">
        <v>0</v>
      </c>
      <c r="H8" s="61">
        <v>6856.0316448711546</v>
      </c>
      <c r="I8" s="61">
        <v>0</v>
      </c>
      <c r="J8" s="61">
        <v>0</v>
      </c>
      <c r="K8" s="62">
        <v>248503.09896329878</v>
      </c>
      <c r="L8" s="63">
        <v>260203.30874482449</v>
      </c>
      <c r="M8" s="64">
        <v>8.2380921659221801E-4</v>
      </c>
      <c r="N8" s="65">
        <v>1.1659484641069328E-3</v>
      </c>
      <c r="O8" s="65">
        <v>4.2260861905271507E-2</v>
      </c>
      <c r="P8" s="66">
        <v>25</v>
      </c>
      <c r="Q8" s="66">
        <v>35</v>
      </c>
      <c r="R8" s="66">
        <v>1260</v>
      </c>
      <c r="S8" s="67"/>
      <c r="V8" s="68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M15"/>
  <sheetViews>
    <sheetView tabSelected="1" zoomScaleNormal="100" workbookViewId="0">
      <selection activeCell="H15" sqref="H15"/>
    </sheetView>
  </sheetViews>
  <sheetFormatPr baseColWidth="10" defaultRowHeight="13"/>
  <cols>
    <col min="1" max="1" width="17.6640625" bestFit="1" customWidth="1"/>
    <col min="2" max="2" width="11.1640625" bestFit="1" customWidth="1"/>
    <col min="3" max="3" width="12" bestFit="1" customWidth="1"/>
    <col min="4" max="4" width="20" bestFit="1" customWidth="1"/>
  </cols>
  <sheetData>
    <row r="2" spans="1:13" ht="14">
      <c r="A2" s="29" t="s">
        <v>22</v>
      </c>
      <c r="B2" s="30"/>
      <c r="C2" s="30" t="s">
        <v>23</v>
      </c>
      <c r="D2" s="31" t="s">
        <v>24</v>
      </c>
      <c r="E2" s="32"/>
      <c r="F2" s="32"/>
      <c r="G2" s="32"/>
    </row>
    <row r="3" spans="1:13" ht="14">
      <c r="A3" s="33" t="s">
        <v>25</v>
      </c>
      <c r="B3" s="32" t="s">
        <v>26</v>
      </c>
      <c r="C3" s="32">
        <v>79.322000000000003</v>
      </c>
      <c r="D3" s="34" t="s">
        <v>27</v>
      </c>
      <c r="E3" s="32"/>
      <c r="F3" s="32"/>
      <c r="G3" s="32"/>
    </row>
    <row r="4" spans="1:13" ht="14">
      <c r="A4" s="35" t="s">
        <v>28</v>
      </c>
      <c r="B4" s="36" t="s">
        <v>29</v>
      </c>
      <c r="C4" s="36">
        <v>8.3592999999999993</v>
      </c>
      <c r="D4" s="37" t="s">
        <v>27</v>
      </c>
      <c r="E4" s="32"/>
      <c r="F4" s="32"/>
      <c r="G4" s="32"/>
    </row>
    <row r="5" spans="1:13" ht="14">
      <c r="A5" s="29" t="s">
        <v>22</v>
      </c>
      <c r="B5" s="30"/>
      <c r="C5" s="30" t="s">
        <v>23</v>
      </c>
      <c r="D5" s="31" t="s">
        <v>24</v>
      </c>
      <c r="E5" s="32"/>
      <c r="F5" s="32"/>
      <c r="G5" s="32"/>
    </row>
    <row r="6" spans="1:13" ht="14">
      <c r="A6" s="33" t="s">
        <v>30</v>
      </c>
      <c r="B6" s="32"/>
      <c r="C6" s="43">
        <v>672.93</v>
      </c>
      <c r="D6" s="34" t="s">
        <v>62</v>
      </c>
      <c r="E6" s="32"/>
      <c r="F6" s="32"/>
      <c r="G6" s="32"/>
    </row>
    <row r="7" spans="1:13" ht="14">
      <c r="A7" s="33" t="s">
        <v>31</v>
      </c>
      <c r="B7" s="32"/>
      <c r="C7" s="38">
        <v>252.07550000000001</v>
      </c>
      <c r="D7" s="34" t="s">
        <v>63</v>
      </c>
      <c r="E7" s="32"/>
      <c r="F7" s="32"/>
      <c r="G7" s="32"/>
    </row>
    <row r="8" spans="1:13" ht="14">
      <c r="A8" s="33" t="s">
        <v>32</v>
      </c>
      <c r="B8" s="32"/>
      <c r="C8" s="39">
        <v>237.09</v>
      </c>
      <c r="D8" s="40" t="s">
        <v>33</v>
      </c>
      <c r="E8" s="32"/>
      <c r="F8" s="32"/>
      <c r="G8" s="32"/>
    </row>
    <row r="9" spans="1:13" ht="14">
      <c r="A9" s="35" t="s">
        <v>34</v>
      </c>
      <c r="B9" s="36"/>
      <c r="C9" s="41"/>
      <c r="D9" s="42" t="s">
        <v>76</v>
      </c>
      <c r="E9" s="32"/>
      <c r="F9" s="32"/>
      <c r="G9" s="32"/>
    </row>
    <row r="10" spans="1:13" ht="14">
      <c r="A10" s="32"/>
      <c r="B10" s="32"/>
      <c r="C10" s="32"/>
      <c r="D10" s="32"/>
      <c r="E10" s="32"/>
      <c r="F10" s="32"/>
      <c r="G10" s="32"/>
    </row>
    <row r="11" spans="1:13" ht="14">
      <c r="A11" s="76"/>
      <c r="B11" s="76"/>
      <c r="C11" s="77"/>
      <c r="D11" s="76"/>
      <c r="E11" s="76"/>
      <c r="F11" s="76"/>
      <c r="G11" s="76"/>
      <c r="H11" s="78"/>
      <c r="I11" s="76"/>
      <c r="J11" s="78"/>
      <c r="K11" s="79" t="s">
        <v>10</v>
      </c>
      <c r="L11" s="79" t="s">
        <v>11</v>
      </c>
      <c r="M11" s="80" t="s">
        <v>12</v>
      </c>
    </row>
    <row r="12" spans="1:13" ht="30">
      <c r="A12" s="84" t="s">
        <v>64</v>
      </c>
      <c r="B12" s="84" t="s">
        <v>35</v>
      </c>
      <c r="C12" s="84" t="s">
        <v>65</v>
      </c>
      <c r="D12" s="84" t="s">
        <v>36</v>
      </c>
      <c r="E12" s="84" t="s">
        <v>37</v>
      </c>
      <c r="F12" s="84" t="s">
        <v>38</v>
      </c>
      <c r="G12" s="84" t="s">
        <v>39</v>
      </c>
      <c r="H12" s="85" t="s">
        <v>66</v>
      </c>
      <c r="I12" s="84" t="s">
        <v>40</v>
      </c>
      <c r="J12" s="85" t="s">
        <v>67</v>
      </c>
      <c r="K12" s="84" t="s">
        <v>68</v>
      </c>
      <c r="L12" s="84" t="s">
        <v>69</v>
      </c>
      <c r="M12" s="85" t="s">
        <v>70</v>
      </c>
    </row>
    <row r="13" spans="1:13" ht="14">
      <c r="A13" s="32" t="s">
        <v>71</v>
      </c>
      <c r="B13" s="32" t="s">
        <v>46</v>
      </c>
      <c r="C13" s="86" t="s">
        <v>72</v>
      </c>
      <c r="D13" s="87">
        <v>0.93830000000000002</v>
      </c>
      <c r="E13" s="88">
        <v>78.725114646739215</v>
      </c>
      <c r="F13" s="89">
        <v>8.4193006501047698</v>
      </c>
      <c r="G13" s="88">
        <v>50.448630000000001</v>
      </c>
      <c r="H13" s="90">
        <v>0</v>
      </c>
      <c r="I13" s="91">
        <v>5395.2562399999997</v>
      </c>
      <c r="J13" s="92">
        <v>50.448630000000001</v>
      </c>
      <c r="K13" s="91">
        <v>2.5992705791524648</v>
      </c>
      <c r="L13" s="91">
        <v>6.1114951746762607</v>
      </c>
      <c r="M13" s="90">
        <v>6.4146553735900778</v>
      </c>
    </row>
    <row r="14" spans="1:13" ht="14">
      <c r="A14" s="32" t="s">
        <v>71</v>
      </c>
      <c r="B14" s="32" t="s">
        <v>47</v>
      </c>
      <c r="C14" s="86" t="s">
        <v>73</v>
      </c>
      <c r="D14" s="87">
        <v>0.95889999999999997</v>
      </c>
      <c r="E14" s="88">
        <v>80.453492949758314</v>
      </c>
      <c r="F14" s="89">
        <v>8.5448562783672024</v>
      </c>
      <c r="G14" s="88">
        <v>51.55621</v>
      </c>
      <c r="H14" s="90">
        <v>0</v>
      </c>
      <c r="I14" s="91">
        <v>5475.7147999999997</v>
      </c>
      <c r="J14" s="92">
        <v>51.55621</v>
      </c>
      <c r="K14" s="91">
        <v>2.5992705791524648</v>
      </c>
      <c r="L14" s="91">
        <v>6.1114951746762607</v>
      </c>
      <c r="M14" s="90">
        <v>6.4146553735900778</v>
      </c>
    </row>
    <row r="15" spans="1:13" ht="14">
      <c r="A15" s="32" t="s">
        <v>71</v>
      </c>
      <c r="B15" s="32" t="s">
        <v>20</v>
      </c>
      <c r="C15" s="86" t="s">
        <v>74</v>
      </c>
      <c r="D15" s="87">
        <v>0.99109999999999998</v>
      </c>
      <c r="E15" s="88">
        <v>83.155132821467802</v>
      </c>
      <c r="F15" s="89">
        <v>8.7623681414133863</v>
      </c>
      <c r="G15" s="88">
        <v>53.287469999999999</v>
      </c>
      <c r="H15" s="90">
        <v>0</v>
      </c>
      <c r="I15" s="91">
        <v>5615.1007499999996</v>
      </c>
      <c r="J15" s="92">
        <v>53.287469999999999</v>
      </c>
      <c r="K15" s="91">
        <v>2.5992705791524648</v>
      </c>
      <c r="L15" s="91">
        <v>6.1114951746762607</v>
      </c>
      <c r="M15" s="90">
        <v>6.4146553735900778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2020-01-15T18:11:42Z</dcterms:modified>
</cp:coreProperties>
</file>