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2-Feb\"/>
    </mc:Choice>
  </mc:AlternateContent>
  <xr:revisionPtr revIDLastSave="0" documentId="13_ncr:1_{B222DC89-82D4-41C2-94B0-FFD40B95F30C}" xr6:coauthVersionLast="45" xr6:coauthVersionMax="45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3" i="1" l="1"/>
  <c r="J12" i="1"/>
  <c r="J11" i="1"/>
  <c r="J9" i="1"/>
  <c r="J8" i="1"/>
  <c r="J7" i="1"/>
  <c r="J6" i="1"/>
  <c r="J5" i="1"/>
  <c r="M5" i="1"/>
  <c r="Q7" i="1"/>
  <c r="Q6" i="1"/>
  <c r="Q5" i="1"/>
  <c r="M13" i="1"/>
  <c r="M12" i="1"/>
  <c r="M11" i="1"/>
  <c r="M10" i="1"/>
  <c r="M9" i="1"/>
  <c r="M8" i="1"/>
  <c r="M7" i="1"/>
  <c r="M6" i="1"/>
  <c r="J10" i="1" l="1"/>
  <c r="J14" i="1" s="1"/>
  <c r="G11" i="1" l="1"/>
  <c r="G12" i="1"/>
  <c r="G13" i="1"/>
  <c r="G8" i="1"/>
  <c r="G9" i="1"/>
  <c r="G10" i="1"/>
  <c r="G5" i="1"/>
  <c r="G6" i="1"/>
  <c r="G7" i="1"/>
  <c r="F11" i="1"/>
  <c r="F12" i="1"/>
  <c r="F13" i="1"/>
  <c r="F8" i="1"/>
  <c r="F9" i="1"/>
  <c r="F10" i="1"/>
  <c r="F5" i="1"/>
  <c r="F6" i="1"/>
  <c r="F7" i="1"/>
  <c r="D7" i="1"/>
  <c r="D6" i="1"/>
  <c r="D5" i="1"/>
  <c r="K6" i="1" l="1"/>
  <c r="K7" i="1"/>
  <c r="K5" i="1"/>
  <c r="E5" i="1"/>
  <c r="E6" i="1"/>
  <c r="E7" i="1"/>
  <c r="E8" i="1"/>
  <c r="E9" i="1"/>
  <c r="E10" i="1"/>
  <c r="E11" i="1"/>
  <c r="E12" i="1"/>
  <c r="E13" i="1"/>
  <c r="D8" i="1"/>
  <c r="D9" i="1"/>
  <c r="D10" i="1"/>
  <c r="D11" i="1"/>
  <c r="D12" i="1"/>
  <c r="D13" i="1"/>
  <c r="K10" i="1" l="1"/>
  <c r="K9" i="1"/>
  <c r="K8" i="1"/>
  <c r="H13" i="1"/>
  <c r="K13" i="1" s="1"/>
  <c r="H12" i="1"/>
  <c r="K12" i="1" s="1"/>
  <c r="H11" i="1"/>
  <c r="I13" i="1"/>
  <c r="I12" i="1"/>
  <c r="I11" i="1"/>
  <c r="I10" i="1"/>
  <c r="I9" i="1"/>
  <c r="I8" i="1"/>
  <c r="I7" i="1"/>
  <c r="I6" i="1"/>
  <c r="I5" i="1"/>
  <c r="N5" i="1" s="1"/>
  <c r="N9" i="1" l="1"/>
  <c r="N6" i="1"/>
  <c r="N7" i="1"/>
  <c r="N8" i="1"/>
  <c r="N10" i="1"/>
  <c r="N11" i="1"/>
  <c r="N13" i="1"/>
  <c r="H14" i="1"/>
  <c r="N12" i="1"/>
  <c r="K11" i="1"/>
  <c r="I14" i="1"/>
  <c r="L14" i="1"/>
  <c r="N14" i="1" l="1"/>
  <c r="Q9" i="1" s="1"/>
  <c r="M14" i="1"/>
  <c r="Q8" i="1" s="1"/>
  <c r="Q10" i="1" l="1"/>
  <c r="K14" i="1"/>
</calcChain>
</file>

<file path=xl/sharedStrings.xml><?xml version="1.0" encoding="utf-8"?>
<sst xmlns="http://schemas.openxmlformats.org/spreadsheetml/2006/main" count="141" uniqueCount="79">
  <si>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</si>
  <si>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</si>
  <si>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</si>
  <si>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</si>
  <si>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</si>
  <si>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</si>
  <si>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</si>
  <si>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</si>
  <si>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</si>
  <si>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</si>
  <si>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</si>
  <si>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</si>
  <si>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</si>
  <si>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</si>
  <si>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</si>
  <si>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</si>
  <si>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</si>
  <si>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</si>
  <si>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</si>
  <si>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</si>
  <si>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</si>
  <si>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</si>
  <si>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</si>
  <si>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</si>
  <si>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</si>
  <si>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</si>
  <si>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</si>
  <si>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</si>
  <si>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</si>
  <si>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</si>
  <si>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</si>
  <si>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</si>
  <si>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</si>
  <si>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</si>
  <si>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</si>
  <si>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</si>
  <si>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</si>
  <si>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</si>
  <si>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</si>
  <si>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</si>
  <si>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</si>
  <si>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</si>
  <si>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</si>
  <si>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</si>
  <si>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</si>
  <si>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</si>
  <si>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</si>
  <si>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</si>
  <si>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</si>
  <si>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</si>
  <si>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</si>
  <si>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</si>
  <si>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</si>
  <si>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</si>
  <si>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</si>
  <si>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</si>
  <si>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</si>
  <si>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</si>
  <si>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(Aug-17 - Jan-18)</t>
  </si>
  <si>
    <t>Distribuidora</t>
  </si>
  <si>
    <t>Corr</t>
  </si>
  <si>
    <t>CET [$/kWh]</t>
  </si>
  <si>
    <t>Energía [$/kWh]</t>
  </si>
  <si>
    <t>AAT A [$/kWh]</t>
  </si>
  <si>
    <t>AAT B [$/kWh]</t>
  </si>
  <si>
    <t>AAT C [$/kWh]</t>
  </si>
  <si>
    <t>Copelec</t>
  </si>
  <si>
    <t>Copelec_Charrua 220</t>
  </si>
  <si>
    <t>Copelec_Itahue 220</t>
  </si>
  <si>
    <t>Copelec_Alto Jahuel 220</t>
  </si>
  <si>
    <t>CET</t>
  </si>
  <si>
    <t>PNP 20T-19 (oct-18 a mar-19)</t>
  </si>
  <si>
    <t>9T/2019</t>
  </si>
  <si>
    <t>Enero</t>
  </si>
  <si>
    <t>Factor de Ajuste SAE/2006</t>
  </si>
  <si>
    <t xml:space="preserve">[MW] </t>
  </si>
  <si>
    <t>Facturación con Factor</t>
  </si>
  <si>
    <t>Active Energy: 3.054.549,5 kWh</t>
  </si>
  <si>
    <t>Capacity: 3.361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</si>
</sst>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7" formatCode="0.000"/>
    <numFmt numFmtId="168" formatCode="#,##0.0000"/>
    <numFmt numFmtId="169" formatCode="_ * #,##0.000_ ;_ * \-#,##0.000_ ;_ * &quot;-&quot;_ ;_ @_ "/>
    <numFmt numFmtId="170" formatCode="0.00\ %"/>
    <numFmt numFmtId="171" formatCode="_ * #,##0.00_ ;_ * \-#,##0.00_ ;_ * \-_ ;_ @_ "/>
    <numFmt numFmtId="172" formatCode="#,##0.000"/>
    <numFmt numFmtId="174" formatCode="0.0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0" fontId="0" fillId="0" borderId="2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5" fillId="0" borderId="0" xfId="0" applyNumberFormat="1" applyFont="1"/>
    <xf numFmtId="167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7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8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10" fillId="9" borderId="20" xfId="3" applyFont="1" applyFill="1" applyBorder="1" applyAlignment="1">
      <alignment horizontal="center" vertical="center"/>
    </xf>
    <xf numFmtId="0" fontId="10" fillId="9" borderId="21" xfId="3" applyFont="1" applyFill="1" applyBorder="1" applyAlignment="1">
      <alignment horizontal="center" vertical="center"/>
    </xf>
    <xf numFmtId="0" fontId="10" fillId="9" borderId="22" xfId="3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10" fillId="0" borderId="24" xfId="0" applyFont="1" applyBorder="1"/>
    <xf numFmtId="0" fontId="0" fillId="9" borderId="25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70" fontId="0" fillId="0" borderId="8" xfId="2" applyNumberFormat="1" applyFont="1" applyBorder="1" applyAlignment="1">
      <alignment horizontal="center"/>
    </xf>
    <xf numFmtId="170" fontId="0" fillId="0" borderId="17" xfId="2" applyNumberFormat="1" applyFont="1" applyBorder="1" applyAlignment="1">
      <alignment horizontal="center"/>
    </xf>
    <xf numFmtId="171" fontId="0" fillId="0" borderId="17" xfId="3" applyNumberFormat="1" applyFont="1" applyBorder="1"/>
    <xf numFmtId="164" fontId="0" fillId="0" borderId="0" xfId="1" applyFont="1"/>
    <xf numFmtId="169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7" fontId="0" fillId="0" borderId="29" xfId="0" applyNumberFormat="1" applyBorder="1" applyAlignment="1">
      <alignment horizontal="center" vertical="center"/>
    </xf>
    <xf numFmtId="167" fontId="0" fillId="0" borderId="30" xfId="0" applyNumberFormat="1" applyBorder="1" applyAlignment="1">
      <alignment horizontal="center" vertical="center"/>
    </xf>
    <xf numFmtId="167" fontId="0" fillId="0" borderId="24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5" fillId="0" borderId="0" xfId="0" applyFont="1"/>
    <xf numFmtId="168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72" fontId="4" fillId="0" borderId="1" xfId="0" applyNumberFormat="1" applyFont="1" applyBorder="1" applyAlignment="1">
      <alignment horizontal="center"/>
    </xf>
    <xf numFmtId="172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2" fillId="3" borderId="11" xfId="0" applyNumberFormat="1" applyFont="1" applyFill="1" applyBorder="1" applyAlignment="1">
      <alignment horizontal="right" vertical="center" indent="1"/>
    </xf>
    <xf numFmtId="3" fontId="2" fillId="3" borderId="3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7" fontId="0" fillId="0" borderId="0" xfId="0" applyNumberFormat="1"/>
    <xf numFmtId="3" fontId="0" fillId="0" borderId="28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3" fontId="0" fillId="0" borderId="17" xfId="3" applyNumberFormat="1" applyFont="1" applyBorder="1" applyAlignment="1">
      <alignment horizontal="center"/>
    </xf>
    <xf numFmtId="3" fontId="0" fillId="0" borderId="27" xfId="3" applyNumberFormat="1" applyFont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6" fillId="0" borderId="0" xfId="0" applyFont="1"/>
    <xf numFmtId="165" fontId="1" fillId="10" borderId="0" xfId="0" applyNumberFormat="1" applyFont="1" applyFill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  <xf numFmtId="168" fontId="2" fillId="3" borderId="3" xfId="0" applyNumberFormat="1" applyFont="1" applyFill="1" applyBorder="1" applyAlignment="1">
      <alignment horizontal="right" vertical="center" indent="1"/>
    </xf>
    <xf numFmtId="174" fontId="2" fillId="3" borderId="2" xfId="0" applyNumberFormat="1" applyFont="1" applyFill="1" applyBorder="1" applyAlignment="1">
      <alignment horizontal="right" vertical="center" indent="1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Q29"/>
  <sheetViews>
    <sheetView tabSelected="1" topLeftCell="E1" zoomScale="90" zoomScaleNormal="90" workbookViewId="0">
      <selection activeCell="P3" sqref="P3:Q10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7" width="10.44140625" customWidth="1"/>
    <col min="8" max="8" width="16.44140625" bestFit="1" customWidth="1"/>
    <col min="9" max="9" width="16.109375" customWidth="1"/>
    <col min="10" max="14" width="16.44140625" customWidth="1"/>
    <col min="16" max="16" width="29.5546875" customWidth="1"/>
    <col min="17" max="17" width="19.33203125" customWidth="1"/>
  </cols>
  <sheetData>
    <row r="2" spans="1:17" s="25" customFormat="1" x14ac:dyDescent="0.25">
      <c r="A2" s="112"/>
      <c r="B2" s="112"/>
      <c r="C2" t="s">
        <v>74</v>
      </c>
      <c r="D2" s="114">
        <v>0.88969044947119102</v>
      </c>
      <c r="E2" s="112"/>
      <c r="F2" s="101"/>
      <c r="G2" s="101"/>
      <c r="H2" s="101"/>
      <c r="I2" s="102"/>
      <c r="J2" s="117" t="s">
        <v>17</v>
      </c>
      <c r="K2" s="118"/>
      <c r="L2" s="118"/>
      <c r="M2" s="118"/>
      <c r="N2" s="119"/>
    </row>
    <row r="3" spans="1:17" x14ac:dyDescent="0.25">
      <c r="A3" s="124" t="s">
        <v>15</v>
      </c>
      <c r="B3" s="120" t="s">
        <v>0</v>
      </c>
      <c r="C3" s="122" t="s">
        <v>1</v>
      </c>
      <c r="D3" s="108" t="s">
        <v>2</v>
      </c>
      <c r="E3" s="110" t="s">
        <v>3</v>
      </c>
      <c r="F3" s="43" t="s">
        <v>50</v>
      </c>
      <c r="G3" s="88" t="s">
        <v>70</v>
      </c>
      <c r="H3" s="1" t="s">
        <v>4</v>
      </c>
      <c r="I3" s="2" t="s">
        <v>5</v>
      </c>
      <c r="J3" s="90" t="s">
        <v>38</v>
      </c>
      <c r="K3" s="87" t="s">
        <v>4</v>
      </c>
      <c r="L3" s="87" t="s">
        <v>37</v>
      </c>
      <c r="M3" s="87" t="s">
        <v>50</v>
      </c>
      <c r="N3" s="65" t="s">
        <v>70</v>
      </c>
      <c r="P3" s="126" t="s">
        <v>76</v>
      </c>
      <c r="Q3" s="126"/>
    </row>
    <row r="4" spans="1:17" ht="14.4" x14ac:dyDescent="0.3">
      <c r="A4" s="125"/>
      <c r="B4" s="121"/>
      <c r="C4" s="123"/>
      <c r="D4" s="109" t="s">
        <v>6</v>
      </c>
      <c r="E4" s="111" t="s">
        <v>7</v>
      </c>
      <c r="F4" s="44" t="s">
        <v>57</v>
      </c>
      <c r="G4" s="89" t="s">
        <v>57</v>
      </c>
      <c r="H4" s="3" t="s">
        <v>75</v>
      </c>
      <c r="I4" s="4" t="s">
        <v>8</v>
      </c>
      <c r="J4" s="91" t="s">
        <v>14</v>
      </c>
      <c r="K4" s="64" t="s">
        <v>14</v>
      </c>
      <c r="L4" s="64" t="s">
        <v>14</v>
      </c>
      <c r="M4" s="64" t="s">
        <v>14</v>
      </c>
      <c r="N4" s="66" t="s">
        <v>14</v>
      </c>
      <c r="P4" s="13"/>
      <c r="Q4" s="15" t="s">
        <v>44</v>
      </c>
    </row>
    <row r="5" spans="1:17" x14ac:dyDescent="0.25">
      <c r="A5" t="s">
        <v>44</v>
      </c>
      <c r="B5" s="5" t="s">
        <v>9</v>
      </c>
      <c r="C5" s="6" t="s">
        <v>42</v>
      </c>
      <c r="D5" s="27">
        <f>VLOOKUP($C5,Px!$B$13:$M$15,8,0)</f>
        <v>5386.19049</v>
      </c>
      <c r="E5" s="75">
        <f>VLOOKUP($C5,Px!$B$13:$M$15,9,0)</f>
        <v>50.2712</v>
      </c>
      <c r="F5" s="67">
        <f>Px!K13</f>
        <v>2.5992705791524648</v>
      </c>
      <c r="G5" s="67">
        <f>Px!H13</f>
        <v>0</v>
      </c>
      <c r="H5" s="7"/>
      <c r="I5" s="8">
        <f>COPELEC!I6/1000</f>
        <v>888.79569100574543</v>
      </c>
      <c r="J5" s="92">
        <f>I5*E5*1000*$D$2</f>
        <v>39752104.114804476</v>
      </c>
      <c r="K5" s="9">
        <f t="shared" ref="K5:K13" si="0">H5*D5*1000</f>
        <v>0</v>
      </c>
      <c r="L5" s="9">
        <v>652841.82827881724</v>
      </c>
      <c r="M5" s="9">
        <f>I5*F5*1000</f>
        <v>2310220.4905087193</v>
      </c>
      <c r="N5" s="93">
        <f t="shared" ref="N5:N13" si="1">-G5*I5*1000</f>
        <v>0</v>
      </c>
      <c r="P5" s="16" t="s">
        <v>77</v>
      </c>
      <c r="Q5" s="17">
        <f>SUMPRODUCT(E5:E13,I5:I13)*1000*D2</f>
        <v>136812504.57412162</v>
      </c>
    </row>
    <row r="6" spans="1:17" x14ac:dyDescent="0.25">
      <c r="A6" t="s">
        <v>44</v>
      </c>
      <c r="B6" t="s">
        <v>9</v>
      </c>
      <c r="C6" s="10" t="s">
        <v>43</v>
      </c>
      <c r="D6" s="26">
        <f>VLOOKUP($C6,Px!$B$13:$M$15,8,0)</f>
        <v>5569.2053800000003</v>
      </c>
      <c r="E6" s="76">
        <f>VLOOKUP($C6,Px!$B$13:$M$15,9,0)</f>
        <v>51.276620000000001</v>
      </c>
      <c r="F6" s="68">
        <f>Px!K14</f>
        <v>2.5992705791524648</v>
      </c>
      <c r="G6" s="68">
        <f>Px!H14</f>
        <v>0</v>
      </c>
      <c r="H6" s="11"/>
      <c r="I6" s="12">
        <f>COPELEC!F6/1000</f>
        <v>16.606038853664948</v>
      </c>
      <c r="J6" s="94">
        <f>I6*E6*1000*$D$2</f>
        <v>757572.79141087749</v>
      </c>
      <c r="K6" s="95">
        <f t="shared" si="0"/>
        <v>0</v>
      </c>
      <c r="L6" s="95"/>
      <c r="M6" s="95">
        <f t="shared" ref="M6:M13" si="2">I6*F6*1000</f>
        <v>43163.588228594024</v>
      </c>
      <c r="N6" s="96">
        <f t="shared" si="1"/>
        <v>0</v>
      </c>
      <c r="P6" s="16" t="s">
        <v>78</v>
      </c>
      <c r="Q6" s="17">
        <f>SUMPRODUCT(D5:D13,H5:H13)*1000</f>
        <v>18134234.754590001</v>
      </c>
    </row>
    <row r="7" spans="1:17" x14ac:dyDescent="0.25">
      <c r="A7" t="s">
        <v>44</v>
      </c>
      <c r="B7" t="s">
        <v>9</v>
      </c>
      <c r="C7" s="10" t="s">
        <v>16</v>
      </c>
      <c r="D7" s="26">
        <f>VLOOKUP($C7,Px!$B$13:$M$15,8,0)</f>
        <v>5675.7279799999997</v>
      </c>
      <c r="E7" s="76">
        <f>VLOOKUP($C7,Px!$B$13:$M$15,9,0)</f>
        <v>52.835839999999997</v>
      </c>
      <c r="F7" s="68">
        <f>Px!K15</f>
        <v>2.5992705791524648</v>
      </c>
      <c r="G7" s="68">
        <f>Px!H15</f>
        <v>0</v>
      </c>
      <c r="H7" s="11"/>
      <c r="I7" s="12">
        <f>COPELEC!C6/1000</f>
        <v>19.403514313965353</v>
      </c>
      <c r="J7" s="94">
        <f>I7*E7*1000*$D$2</f>
        <v>912111.51867524895</v>
      </c>
      <c r="K7" s="95">
        <f t="shared" si="0"/>
        <v>0</v>
      </c>
      <c r="L7" s="95"/>
      <c r="M7" s="95">
        <f t="shared" si="2"/>
        <v>50434.983888453862</v>
      </c>
      <c r="N7" s="96">
        <f t="shared" si="1"/>
        <v>0</v>
      </c>
      <c r="P7" s="16" t="s">
        <v>13</v>
      </c>
      <c r="Q7" s="17">
        <f>L14</f>
        <v>2156278.8753777929</v>
      </c>
    </row>
    <row r="8" spans="1:17" x14ac:dyDescent="0.25">
      <c r="A8" t="s">
        <v>44</v>
      </c>
      <c r="B8" t="s">
        <v>10</v>
      </c>
      <c r="C8" s="10" t="s">
        <v>42</v>
      </c>
      <c r="D8" s="26">
        <f>VLOOKUP($C8,Px!$B$13:$M$15,8,0)</f>
        <v>5386.19049</v>
      </c>
      <c r="E8" s="76">
        <f>VLOOKUP($C8,Px!$B$13:$M$15,9,0)</f>
        <v>50.2712</v>
      </c>
      <c r="F8" s="68">
        <f>Px!L13</f>
        <v>6.1114951746762607</v>
      </c>
      <c r="G8" s="68">
        <f>Px!H13</f>
        <v>0</v>
      </c>
      <c r="H8" s="11"/>
      <c r="I8" s="12">
        <f>COPELEC!J7/1000</f>
        <v>1337.4403802130919</v>
      </c>
      <c r="J8" s="94">
        <f>I8*E8*1000*$D$2</f>
        <v>59818099.682068363</v>
      </c>
      <c r="K8" s="95">
        <f t="shared" si="0"/>
        <v>0</v>
      </c>
      <c r="L8" s="95">
        <v>982450.4927452082</v>
      </c>
      <c r="M8" s="95">
        <f t="shared" si="2"/>
        <v>8173760.4300894942</v>
      </c>
      <c r="N8" s="96">
        <f t="shared" si="1"/>
        <v>0</v>
      </c>
      <c r="P8" s="16" t="s">
        <v>50</v>
      </c>
      <c r="Q8" s="17">
        <f>M14</f>
        <v>15643480.25475212</v>
      </c>
    </row>
    <row r="9" spans="1:17" x14ac:dyDescent="0.25">
      <c r="A9" t="s">
        <v>44</v>
      </c>
      <c r="B9" t="s">
        <v>10</v>
      </c>
      <c r="C9" s="10" t="s">
        <v>43</v>
      </c>
      <c r="D9" s="26">
        <f>VLOOKUP($C9,Px!$B$13:$M$15,8,0)</f>
        <v>5569.2053800000003</v>
      </c>
      <c r="E9" s="76">
        <f>VLOOKUP($C9,Px!$B$13:$M$15,9,0)</f>
        <v>51.276620000000001</v>
      </c>
      <c r="F9" s="68">
        <f>Px!L14</f>
        <v>6.1114951746762607</v>
      </c>
      <c r="G9" s="68">
        <f>Px!H14</f>
        <v>0</v>
      </c>
      <c r="H9" s="11"/>
      <c r="I9" s="12">
        <f>COPELEC!G7/1000</f>
        <v>25.015448606938801</v>
      </c>
      <c r="J9" s="94">
        <f>I9*E9*1000*$D$2</f>
        <v>1141212.7477572104</v>
      </c>
      <c r="K9" s="95">
        <f t="shared" si="0"/>
        <v>0</v>
      </c>
      <c r="L9" s="95"/>
      <c r="M9" s="95">
        <f t="shared" si="2"/>
        <v>152881.79345366848</v>
      </c>
      <c r="N9" s="96">
        <f t="shared" si="1"/>
        <v>0</v>
      </c>
      <c r="P9" s="18" t="s">
        <v>70</v>
      </c>
      <c r="Q9" s="19">
        <f>N14</f>
        <v>0</v>
      </c>
    </row>
    <row r="10" spans="1:17" x14ac:dyDescent="0.25">
      <c r="A10" t="s">
        <v>44</v>
      </c>
      <c r="B10" t="s">
        <v>10</v>
      </c>
      <c r="C10" s="10" t="s">
        <v>16</v>
      </c>
      <c r="D10" s="26">
        <f>VLOOKUP($C10,Px!$B$13:$M$15,8,0)</f>
        <v>5675.7279799999997</v>
      </c>
      <c r="E10" s="76">
        <f>VLOOKUP($C10,Px!$B$13:$M$15,9,0)</f>
        <v>52.835839999999997</v>
      </c>
      <c r="F10" s="68">
        <f>Px!L15</f>
        <v>6.1114951746762607</v>
      </c>
      <c r="G10" s="68">
        <f>Px!H15</f>
        <v>0</v>
      </c>
      <c r="H10" s="11"/>
      <c r="I10" s="12">
        <f>COPELEC!D7/1000</f>
        <v>29.263621133669691</v>
      </c>
      <c r="J10" s="94">
        <f t="shared" ref="J10" si="3">I10*E10*1000*$D$2</f>
        <v>1375610.9064716015</v>
      </c>
      <c r="K10" s="95">
        <f t="shared" si="0"/>
        <v>0</v>
      </c>
      <c r="L10" s="95"/>
      <c r="M10" s="95">
        <f t="shared" si="2"/>
        <v>178844.47935197657</v>
      </c>
      <c r="N10" s="96">
        <f t="shared" si="1"/>
        <v>0</v>
      </c>
      <c r="P10" s="20" t="s">
        <v>12</v>
      </c>
      <c r="Q10" s="21">
        <f>SUM(Q5:Q8)</f>
        <v>172746498.45884156</v>
      </c>
    </row>
    <row r="11" spans="1:17" x14ac:dyDescent="0.25">
      <c r="A11" t="s">
        <v>44</v>
      </c>
      <c r="B11" t="s">
        <v>11</v>
      </c>
      <c r="C11" s="10" t="s">
        <v>42</v>
      </c>
      <c r="D11" s="26">
        <f>VLOOKUP($C11,Px!$B$13:$M$15,8,0)</f>
        <v>5386.19049</v>
      </c>
      <c r="E11" s="76">
        <f>VLOOKUP($C11,Px!$B$13:$M$15,9,0)</f>
        <v>50.2712</v>
      </c>
      <c r="F11" s="68">
        <f>Px!M13</f>
        <v>6.4146553735900778</v>
      </c>
      <c r="G11" s="68">
        <f>Px!H13</f>
        <v>0</v>
      </c>
      <c r="H11" s="11">
        <f>COPELEC!R8/1000</f>
        <v>3.2309999999999999</v>
      </c>
      <c r="I11" s="12">
        <f>COPELEC!K8/1000</f>
        <v>709.38631810420134</v>
      </c>
      <c r="J11" s="94">
        <f>I11*E11*1000*$D$2</f>
        <v>31727875.213915419</v>
      </c>
      <c r="K11" s="95">
        <f t="shared" si="0"/>
        <v>17402781.473189998</v>
      </c>
      <c r="L11" s="95">
        <v>520986.55435376737</v>
      </c>
      <c r="M11" s="95">
        <f t="shared" si="2"/>
        <v>4550468.7573783947</v>
      </c>
      <c r="N11" s="96">
        <f t="shared" si="1"/>
        <v>0</v>
      </c>
    </row>
    <row r="12" spans="1:17" x14ac:dyDescent="0.25">
      <c r="A12" t="s">
        <v>44</v>
      </c>
      <c r="B12" t="s">
        <v>11</v>
      </c>
      <c r="C12" s="10" t="s">
        <v>43</v>
      </c>
      <c r="D12" s="26">
        <f>VLOOKUP($C12,Px!$B$13:$M$15,8,0)</f>
        <v>5569.2053800000003</v>
      </c>
      <c r="E12" s="76">
        <f>VLOOKUP($C12,Px!$B$13:$M$15,9,0)</f>
        <v>51.276620000000001</v>
      </c>
      <c r="F12" s="68">
        <f>Px!M14</f>
        <v>6.4146553735900778</v>
      </c>
      <c r="G12" s="68">
        <f>Px!H14</f>
        <v>0</v>
      </c>
      <c r="H12" s="11">
        <f>COPELEC!Q8/1000</f>
        <v>0.06</v>
      </c>
      <c r="I12" s="12">
        <f>COPELEC!H8/1000</f>
        <v>13.195529216109968</v>
      </c>
      <c r="J12" s="94">
        <f>I12*E12*1000*$D$2</f>
        <v>601984.25346848893</v>
      </c>
      <c r="K12" s="95">
        <f t="shared" si="0"/>
        <v>334152.32280000002</v>
      </c>
      <c r="L12" s="95"/>
      <c r="M12" s="95">
        <f t="shared" si="2"/>
        <v>84644.772393484673</v>
      </c>
      <c r="N12" s="96">
        <f t="shared" si="1"/>
        <v>0</v>
      </c>
    </row>
    <row r="13" spans="1:17" x14ac:dyDescent="0.25">
      <c r="A13" t="s">
        <v>44</v>
      </c>
      <c r="B13" t="s">
        <v>11</v>
      </c>
      <c r="C13" s="10" t="s">
        <v>16</v>
      </c>
      <c r="D13" s="26">
        <f>VLOOKUP($C13,Px!$B$13:$M$15,8,0)</f>
        <v>5675.7279799999997</v>
      </c>
      <c r="E13" s="77">
        <f>VLOOKUP($C13,Px!$B$13:$M$15,9,0)</f>
        <v>52.835839999999997</v>
      </c>
      <c r="F13" s="69">
        <f>Px!M15</f>
        <v>6.4146553735900778</v>
      </c>
      <c r="G13" s="69">
        <f>Px!H15</f>
        <v>0</v>
      </c>
      <c r="H13" s="14">
        <f>COPELEC!P8/1000</f>
        <v>7.0000000000000007E-2</v>
      </c>
      <c r="I13" s="23">
        <f>COPELEC!E8/1000</f>
        <v>15.442912158177139</v>
      </c>
      <c r="J13" s="97">
        <f>I13*E13*1000*$D$2</f>
        <v>725933.34554996074</v>
      </c>
      <c r="K13" s="24">
        <f t="shared" si="0"/>
        <v>397300.95860000001</v>
      </c>
      <c r="L13" s="24"/>
      <c r="M13" s="24">
        <f t="shared" si="2"/>
        <v>99060.959459330537</v>
      </c>
      <c r="N13" s="98">
        <f t="shared" si="1"/>
        <v>0</v>
      </c>
    </row>
    <row r="14" spans="1:17" ht="14.4" x14ac:dyDescent="0.3">
      <c r="A14" s="28"/>
      <c r="B14" s="28"/>
      <c r="C14" s="28"/>
      <c r="D14" s="28"/>
      <c r="E14" s="63"/>
      <c r="F14" s="115" t="s">
        <v>12</v>
      </c>
      <c r="G14" s="116"/>
      <c r="H14" s="135">
        <f t="shared" ref="H14:I14" si="4">SUM(H5:H13)</f>
        <v>3.3609999999999998</v>
      </c>
      <c r="I14" s="134">
        <f t="shared" si="4"/>
        <v>3054.5494536055648</v>
      </c>
      <c r="J14" s="99">
        <f>SUM(J5:J13)</f>
        <v>136812504.57412162</v>
      </c>
      <c r="K14" s="22">
        <f>SUM(K5:K13)</f>
        <v>18134234.754589997</v>
      </c>
      <c r="L14" s="22">
        <f t="shared" ref="L14" si="5">SUM(L5:L13)</f>
        <v>2156278.8753777929</v>
      </c>
      <c r="M14" s="22">
        <f t="shared" ref="M14:N14" si="6">SUM(M5:M13)</f>
        <v>15643480.25475212</v>
      </c>
      <c r="N14" s="100">
        <f t="shared" si="6"/>
        <v>0</v>
      </c>
    </row>
    <row r="20" spans="10:11" ht="13.8" x14ac:dyDescent="0.25">
      <c r="J20" s="113"/>
    </row>
    <row r="27" spans="10:11" s="25" customFormat="1" ht="20.25" customHeight="1" x14ac:dyDescent="0.25"/>
    <row r="29" spans="10:11" x14ac:dyDescent="0.25">
      <c r="J29" s="17"/>
      <c r="K29" s="17"/>
    </row>
  </sheetData>
  <mergeCells count="6">
    <mergeCell ref="P3:Q3"/>
    <mergeCell ref="F14:G14"/>
    <mergeCell ref="J2:N2"/>
    <mergeCell ref="B3:B4"/>
    <mergeCell ref="C3:C4"/>
    <mergeCell ref="A3:A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V8"/>
  <sheetViews>
    <sheetView workbookViewId="0">
      <selection activeCell="B40" sqref="B40"/>
    </sheetView>
  </sheetViews>
  <sheetFormatPr baseColWidth="10" defaultRowHeight="13.2" x14ac:dyDescent="0.25"/>
  <cols>
    <col min="1" max="1" width="21" bestFit="1" customWidth="1"/>
    <col min="13" max="13" width="13.88671875" bestFit="1" customWidth="1"/>
    <col min="19" max="21" width="3.6640625" customWidth="1"/>
  </cols>
  <sheetData>
    <row r="2" spans="1:22" ht="13.8" thickBot="1" x14ac:dyDescent="0.3"/>
    <row r="3" spans="1:22" ht="15" thickBot="1" x14ac:dyDescent="0.35">
      <c r="A3" s="45" t="s">
        <v>45</v>
      </c>
      <c r="B3" s="45" t="s">
        <v>73</v>
      </c>
      <c r="C3" s="127" t="s">
        <v>46</v>
      </c>
      <c r="D3" s="128"/>
      <c r="E3" s="128"/>
      <c r="F3" s="128"/>
      <c r="G3" s="128"/>
      <c r="H3" s="128"/>
      <c r="I3" s="128"/>
      <c r="J3" s="128"/>
      <c r="K3" s="128"/>
      <c r="L3" s="129"/>
      <c r="M3" s="127" t="s">
        <v>24</v>
      </c>
      <c r="N3" s="128"/>
      <c r="O3" s="128"/>
      <c r="P3" s="128"/>
      <c r="Q3" s="128"/>
      <c r="R3" s="129"/>
      <c r="U3" s="46"/>
      <c r="V3" s="47"/>
    </row>
    <row r="4" spans="1:22" ht="15" thickBot="1" x14ac:dyDescent="0.35">
      <c r="C4" s="130" t="s">
        <v>16</v>
      </c>
      <c r="D4" s="130"/>
      <c r="E4" s="130"/>
      <c r="F4" s="130" t="s">
        <v>43</v>
      </c>
      <c r="G4" s="130"/>
      <c r="H4" s="130"/>
      <c r="I4" s="130" t="s">
        <v>42</v>
      </c>
      <c r="J4" s="130"/>
      <c r="K4" s="130"/>
      <c r="L4" s="131" t="s">
        <v>47</v>
      </c>
      <c r="M4" s="127" t="s">
        <v>48</v>
      </c>
      <c r="N4" s="128"/>
      <c r="O4" s="128"/>
      <c r="P4" s="128" t="s">
        <v>49</v>
      </c>
      <c r="Q4" s="128"/>
      <c r="R4" s="133"/>
      <c r="V4" s="48"/>
    </row>
    <row r="5" spans="1:22" ht="15" thickBot="1" x14ac:dyDescent="0.35">
      <c r="A5" s="49" t="s">
        <v>51</v>
      </c>
      <c r="B5" s="50" t="s">
        <v>52</v>
      </c>
      <c r="C5" s="51" t="s">
        <v>39</v>
      </c>
      <c r="D5" s="52" t="s">
        <v>40</v>
      </c>
      <c r="E5" s="53" t="s">
        <v>41</v>
      </c>
      <c r="F5" s="51" t="s">
        <v>39</v>
      </c>
      <c r="G5" s="52" t="s">
        <v>40</v>
      </c>
      <c r="H5" s="53" t="s">
        <v>41</v>
      </c>
      <c r="I5" s="51" t="s">
        <v>39</v>
      </c>
      <c r="J5" s="52" t="s">
        <v>40</v>
      </c>
      <c r="K5" s="53" t="s">
        <v>41</v>
      </c>
      <c r="L5" s="132"/>
      <c r="M5" s="54" t="s">
        <v>16</v>
      </c>
      <c r="N5" s="54" t="s">
        <v>43</v>
      </c>
      <c r="O5" s="54" t="s">
        <v>42</v>
      </c>
      <c r="P5" s="54" t="s">
        <v>16</v>
      </c>
      <c r="Q5" s="55" t="s">
        <v>43</v>
      </c>
      <c r="R5" s="55" t="s">
        <v>42</v>
      </c>
      <c r="V5" s="48"/>
    </row>
    <row r="6" spans="1:22" ht="14.4" x14ac:dyDescent="0.3">
      <c r="A6" s="56" t="s">
        <v>53</v>
      </c>
      <c r="B6" s="57" t="s">
        <v>54</v>
      </c>
      <c r="C6" s="105">
        <v>19403.514313965352</v>
      </c>
      <c r="D6" s="106">
        <v>0</v>
      </c>
      <c r="E6" s="106">
        <v>0</v>
      </c>
      <c r="F6" s="106">
        <v>16606.038853664948</v>
      </c>
      <c r="G6" s="106">
        <v>0</v>
      </c>
      <c r="H6" s="106">
        <v>0</v>
      </c>
      <c r="I6" s="106">
        <v>888795.69100574544</v>
      </c>
      <c r="J6" s="106">
        <v>0</v>
      </c>
      <c r="K6" s="107">
        <v>0</v>
      </c>
      <c r="L6" s="104">
        <v>924805.24417337577</v>
      </c>
      <c r="M6" s="58">
        <v>0</v>
      </c>
      <c r="N6" s="59">
        <v>0</v>
      </c>
      <c r="O6" s="59">
        <v>0</v>
      </c>
      <c r="P6" s="60">
        <v>0</v>
      </c>
      <c r="Q6" s="60">
        <v>0</v>
      </c>
      <c r="R6" s="60">
        <v>0</v>
      </c>
      <c r="S6" s="61"/>
      <c r="V6" s="62"/>
    </row>
    <row r="7" spans="1:22" ht="14.4" x14ac:dyDescent="0.3">
      <c r="A7" s="56" t="s">
        <v>53</v>
      </c>
      <c r="B7" s="57" t="s">
        <v>55</v>
      </c>
      <c r="C7" s="105">
        <v>0</v>
      </c>
      <c r="D7" s="106">
        <v>29263.621133669691</v>
      </c>
      <c r="E7" s="106">
        <v>0</v>
      </c>
      <c r="F7" s="106">
        <v>0</v>
      </c>
      <c r="G7" s="106">
        <v>25015.4486069388</v>
      </c>
      <c r="H7" s="106">
        <v>0</v>
      </c>
      <c r="I7" s="106">
        <v>0</v>
      </c>
      <c r="J7" s="106">
        <v>1337440.3802130918</v>
      </c>
      <c r="K7" s="107">
        <v>0</v>
      </c>
      <c r="L7" s="104">
        <v>1391719.4499537004</v>
      </c>
      <c r="M7" s="58">
        <v>0</v>
      </c>
      <c r="N7" s="59">
        <v>0</v>
      </c>
      <c r="O7" s="59">
        <v>0</v>
      </c>
      <c r="P7" s="60">
        <v>0</v>
      </c>
      <c r="Q7" s="60">
        <v>0</v>
      </c>
      <c r="R7" s="60">
        <v>0</v>
      </c>
      <c r="S7" s="61"/>
      <c r="V7" s="62"/>
    </row>
    <row r="8" spans="1:22" ht="14.4" x14ac:dyDescent="0.3">
      <c r="A8" s="56" t="s">
        <v>53</v>
      </c>
      <c r="B8" s="57" t="s">
        <v>56</v>
      </c>
      <c r="C8" s="105">
        <v>0</v>
      </c>
      <c r="D8" s="106">
        <v>0</v>
      </c>
      <c r="E8" s="106">
        <v>15442.912158177138</v>
      </c>
      <c r="F8" s="106">
        <v>0</v>
      </c>
      <c r="G8" s="106">
        <v>0</v>
      </c>
      <c r="H8" s="106">
        <v>13195.529216109968</v>
      </c>
      <c r="I8" s="106">
        <v>0</v>
      </c>
      <c r="J8" s="106">
        <v>0</v>
      </c>
      <c r="K8" s="107">
        <v>709386.31810420135</v>
      </c>
      <c r="L8" s="104">
        <v>738024.75947848847</v>
      </c>
      <c r="M8" s="58">
        <v>2.3589778388674308E-3</v>
      </c>
      <c r="N8" s="59">
        <v>2.0156794699145294E-3</v>
      </c>
      <c r="O8" s="59">
        <v>0.10836211372979161</v>
      </c>
      <c r="P8" s="60">
        <v>70</v>
      </c>
      <c r="Q8" s="60">
        <v>60</v>
      </c>
      <c r="R8" s="60">
        <v>3231</v>
      </c>
      <c r="S8" s="61"/>
      <c r="V8" s="62"/>
    </row>
  </sheetData>
  <mergeCells count="8">
    <mergeCell ref="C3:L3"/>
    <mergeCell ref="M3:R3"/>
    <mergeCell ref="C4:E4"/>
    <mergeCell ref="F4:H4"/>
    <mergeCell ref="I4:K4"/>
    <mergeCell ref="L4:L5"/>
    <mergeCell ref="M4:O4"/>
    <mergeCell ref="P4:R4"/>
  </mergeCells>
  <conditionalFormatting sqref="A3:R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15"/>
  <sheetViews>
    <sheetView zoomScaleNormal="100" workbookViewId="0">
      <selection activeCell="F5" sqref="F5:F8"/>
    </sheetView>
  </sheetViews>
  <sheetFormatPr baseColWidth="10" defaultRowHeight="13.2" x14ac:dyDescent="0.25"/>
  <cols>
    <col min="1" max="1" width="17.6640625" bestFit="1" customWidth="1"/>
    <col min="2" max="2" width="11.109375" bestFit="1" customWidth="1"/>
    <col min="3" max="3" width="12" bestFit="1" customWidth="1"/>
    <col min="4" max="4" width="24.33203125" bestFit="1" customWidth="1"/>
    <col min="14" max="14" width="14.88671875" bestFit="1" customWidth="1"/>
  </cols>
  <sheetData>
    <row r="2" spans="1:15" ht="13.8" x14ac:dyDescent="0.3">
      <c r="A2" s="29" t="s">
        <v>18</v>
      </c>
      <c r="B2" s="30"/>
      <c r="C2" s="30" t="s">
        <v>19</v>
      </c>
      <c r="D2" s="31" t="s">
        <v>20</v>
      </c>
      <c r="E2" s="32"/>
      <c r="F2" s="32"/>
      <c r="G2" s="32"/>
    </row>
    <row r="3" spans="1:15" ht="13.8" x14ac:dyDescent="0.3">
      <c r="A3" s="33" t="s">
        <v>21</v>
      </c>
      <c r="B3" s="32" t="s">
        <v>22</v>
      </c>
      <c r="C3" s="32">
        <v>79.322000000000003</v>
      </c>
      <c r="D3" s="34" t="s">
        <v>23</v>
      </c>
      <c r="E3" s="32"/>
      <c r="F3" s="32"/>
      <c r="G3" s="32"/>
    </row>
    <row r="4" spans="1:15" ht="13.8" x14ac:dyDescent="0.3">
      <c r="A4" s="35" t="s">
        <v>24</v>
      </c>
      <c r="B4" s="36" t="s">
        <v>25</v>
      </c>
      <c r="C4" s="36">
        <v>8.3592999999999993</v>
      </c>
      <c r="D4" s="37" t="s">
        <v>23</v>
      </c>
      <c r="E4" s="32"/>
      <c r="F4" s="32"/>
      <c r="G4" s="32"/>
    </row>
    <row r="5" spans="1:15" ht="13.8" x14ac:dyDescent="0.3">
      <c r="A5" s="29" t="s">
        <v>18</v>
      </c>
      <c r="B5" s="30"/>
      <c r="C5" s="30" t="s">
        <v>19</v>
      </c>
      <c r="D5" s="31" t="s">
        <v>20</v>
      </c>
      <c r="E5" s="32"/>
      <c r="F5" s="32"/>
      <c r="G5" s="32"/>
    </row>
    <row r="6" spans="1:15" ht="13.8" x14ac:dyDescent="0.3">
      <c r="A6" s="33" t="s">
        <v>26</v>
      </c>
      <c r="B6" s="32"/>
      <c r="C6" s="32">
        <v>640.82000000000005</v>
      </c>
      <c r="D6" s="34" t="s">
        <v>71</v>
      </c>
      <c r="E6" s="32"/>
      <c r="F6" s="32"/>
      <c r="G6" s="32"/>
    </row>
    <row r="7" spans="1:15" ht="13.8" x14ac:dyDescent="0.3">
      <c r="A7" s="33" t="s">
        <v>27</v>
      </c>
      <c r="B7" s="32"/>
      <c r="C7" s="38">
        <v>252.07550000000001</v>
      </c>
      <c r="D7" s="34" t="s">
        <v>58</v>
      </c>
      <c r="E7" s="32"/>
      <c r="F7" s="32"/>
      <c r="G7" s="32"/>
      <c r="O7" s="103"/>
    </row>
    <row r="8" spans="1:15" ht="13.8" x14ac:dyDescent="0.3">
      <c r="A8" s="33" t="s">
        <v>28</v>
      </c>
      <c r="B8" s="32"/>
      <c r="C8" s="39">
        <v>237.09</v>
      </c>
      <c r="D8" s="40" t="s">
        <v>29</v>
      </c>
      <c r="E8" s="32"/>
      <c r="F8" s="32"/>
      <c r="G8" s="32"/>
      <c r="O8" s="103"/>
    </row>
    <row r="9" spans="1:15" ht="13.8" x14ac:dyDescent="0.3">
      <c r="A9" s="35" t="s">
        <v>30</v>
      </c>
      <c r="B9" s="36"/>
      <c r="C9" s="41"/>
      <c r="D9" s="42" t="s">
        <v>72</v>
      </c>
      <c r="E9" s="32"/>
      <c r="F9" s="32"/>
      <c r="G9" s="32"/>
      <c r="O9" s="103"/>
    </row>
    <row r="10" spans="1:15" ht="13.8" x14ac:dyDescent="0.3">
      <c r="A10" s="32"/>
      <c r="B10" s="32"/>
      <c r="C10" s="32"/>
      <c r="D10" s="32"/>
      <c r="E10" s="32"/>
      <c r="F10" s="32"/>
      <c r="G10" s="32"/>
    </row>
    <row r="11" spans="1:15" ht="13.8" x14ac:dyDescent="0.3">
      <c r="A11" s="70"/>
      <c r="B11" s="70"/>
      <c r="C11" s="71"/>
      <c r="D11" s="70"/>
      <c r="E11" s="70"/>
      <c r="F11" s="70"/>
      <c r="G11" s="70"/>
      <c r="H11" s="72"/>
      <c r="I11" s="70"/>
      <c r="J11" s="72"/>
      <c r="K11" s="73" t="s">
        <v>9</v>
      </c>
      <c r="L11" s="73" t="s">
        <v>10</v>
      </c>
      <c r="M11" s="74" t="s">
        <v>11</v>
      </c>
    </row>
    <row r="12" spans="1:15" ht="27.6" x14ac:dyDescent="0.25">
      <c r="A12" s="78" t="s">
        <v>59</v>
      </c>
      <c r="B12" s="78" t="s">
        <v>31</v>
      </c>
      <c r="C12" s="78" t="s">
        <v>60</v>
      </c>
      <c r="D12" s="78" t="s">
        <v>32</v>
      </c>
      <c r="E12" s="78" t="s">
        <v>33</v>
      </c>
      <c r="F12" s="78" t="s">
        <v>34</v>
      </c>
      <c r="G12" s="78" t="s">
        <v>35</v>
      </c>
      <c r="H12" s="79" t="s">
        <v>61</v>
      </c>
      <c r="I12" s="78" t="s">
        <v>36</v>
      </c>
      <c r="J12" s="79" t="s">
        <v>62</v>
      </c>
      <c r="K12" s="78" t="s">
        <v>63</v>
      </c>
      <c r="L12" s="78" t="s">
        <v>64</v>
      </c>
      <c r="M12" s="79" t="s">
        <v>65</v>
      </c>
    </row>
    <row r="13" spans="1:15" ht="13.8" x14ac:dyDescent="0.3">
      <c r="A13" s="32" t="s">
        <v>66</v>
      </c>
      <c r="B13" s="32" t="s">
        <v>42</v>
      </c>
      <c r="C13" s="80" t="s">
        <v>67</v>
      </c>
      <c r="D13" s="81">
        <v>0.93500000000000005</v>
      </c>
      <c r="E13" s="82">
        <v>78.448238510818669</v>
      </c>
      <c r="F13" s="83">
        <v>8.4051535370611141</v>
      </c>
      <c r="G13" s="82">
        <v>50.2712</v>
      </c>
      <c r="H13" s="84">
        <v>0</v>
      </c>
      <c r="I13" s="85">
        <v>5386.19049</v>
      </c>
      <c r="J13" s="86">
        <v>50.2712</v>
      </c>
      <c r="K13" s="85">
        <v>2.5992705791524648</v>
      </c>
      <c r="L13" s="85">
        <v>6.1114951746762607</v>
      </c>
      <c r="M13" s="84">
        <v>6.4146553735900778</v>
      </c>
    </row>
    <row r="14" spans="1:15" ht="13.8" x14ac:dyDescent="0.3">
      <c r="A14" s="32" t="s">
        <v>66</v>
      </c>
      <c r="B14" s="32" t="s">
        <v>43</v>
      </c>
      <c r="C14" s="80" t="s">
        <v>68</v>
      </c>
      <c r="D14" s="81">
        <v>0.95369999999999999</v>
      </c>
      <c r="E14" s="82">
        <v>80.017203281035052</v>
      </c>
      <c r="F14" s="83">
        <v>8.6907483816298843</v>
      </c>
      <c r="G14" s="82">
        <v>51.276620000000001</v>
      </c>
      <c r="H14" s="84">
        <v>0</v>
      </c>
      <c r="I14" s="85">
        <v>5569.2053800000003</v>
      </c>
      <c r="J14" s="86">
        <v>51.276620000000001</v>
      </c>
      <c r="K14" s="85">
        <v>2.5992705791524648</v>
      </c>
      <c r="L14" s="85">
        <v>6.1114951746762607</v>
      </c>
      <c r="M14" s="84">
        <v>6.4146553735900778</v>
      </c>
    </row>
    <row r="15" spans="1:15" ht="13.8" x14ac:dyDescent="0.3">
      <c r="A15" s="32" t="s">
        <v>66</v>
      </c>
      <c r="B15" s="32" t="s">
        <v>16</v>
      </c>
      <c r="C15" s="80" t="s">
        <v>69</v>
      </c>
      <c r="D15" s="81">
        <v>0.98270000000000002</v>
      </c>
      <c r="E15" s="82">
        <v>82.450357202760998</v>
      </c>
      <c r="F15" s="83">
        <v>8.8569769598928225</v>
      </c>
      <c r="G15" s="82">
        <v>52.835839999999997</v>
      </c>
      <c r="H15" s="84">
        <v>0</v>
      </c>
      <c r="I15" s="85">
        <v>5675.7279799999997</v>
      </c>
      <c r="J15" s="86">
        <v>52.835839999999997</v>
      </c>
      <c r="K15" s="85">
        <v>2.5992705791524648</v>
      </c>
      <c r="L15" s="85">
        <v>6.1114951746762607</v>
      </c>
      <c r="M15" s="84">
        <v>6.4146553735900778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2020-02-27T21:04:26Z</dcterms:modified>
</cp:coreProperties>
</file>