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9-sep\"/>
    </mc:Choice>
  </mc:AlternateContent>
  <xr:revisionPtr revIDLastSave="0" documentId="13_ncr:1_{A13644DC-3B51-4B81-85B7-516A2E75BFCC}" xr6:coauthVersionLast="45" xr6:coauthVersionMax="45" xr10:uidLastSave="{00000000-0000-0000-0000-000000000000}"/>
  <bookViews>
    <workbookView xWindow="-120" yWindow="-120" windowWidth="29040" windowHeight="15840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2" l="1"/>
  <c r="G13" i="1"/>
  <c r="G12" i="1"/>
  <c r="G11" i="1"/>
  <c r="H13" i="1"/>
  <c r="H12" i="1"/>
  <c r="H11" i="1"/>
  <c r="H10" i="1"/>
  <c r="H9" i="1"/>
  <c r="H8" i="1"/>
  <c r="H7" i="1"/>
  <c r="H6" i="1"/>
  <c r="H5" i="1"/>
  <c r="L8" i="3" l="1"/>
  <c r="L7" i="3"/>
  <c r="L6" i="3"/>
  <c r="K14" i="1" l="1"/>
  <c r="O7" i="1" s="1"/>
  <c r="H13" i="2" l="1"/>
  <c r="F15" i="2"/>
  <c r="F14" i="2"/>
  <c r="H14" i="2" l="1"/>
  <c r="H15" i="2"/>
  <c r="K15" i="2" s="1"/>
  <c r="E13" i="1" l="1"/>
  <c r="E10" i="1"/>
  <c r="E7" i="1"/>
  <c r="K14" i="2"/>
  <c r="E12" i="1" s="1"/>
  <c r="K13" i="2"/>
  <c r="G14" i="2"/>
  <c r="I14" i="2" s="1"/>
  <c r="J14" i="2" s="1"/>
  <c r="G15" i="2"/>
  <c r="I15" i="2" s="1"/>
  <c r="J15" i="2" s="1"/>
  <c r="G13" i="2"/>
  <c r="D13" i="1" l="1"/>
  <c r="D10" i="1"/>
  <c r="J10" i="1" s="1"/>
  <c r="D7" i="1"/>
  <c r="D6" i="1"/>
  <c r="D12" i="1"/>
  <c r="D9" i="1"/>
  <c r="J9" i="1" s="1"/>
  <c r="E8" i="1"/>
  <c r="E5" i="1"/>
  <c r="E11" i="1"/>
  <c r="E6" i="1"/>
  <c r="E9" i="1"/>
  <c r="I13" i="2"/>
  <c r="J13" i="2" s="1"/>
  <c r="D11" i="1" s="1"/>
  <c r="D8" i="1" l="1"/>
  <c r="J8" i="1" s="1"/>
  <c r="D5" i="1"/>
  <c r="J5" i="1" s="1"/>
  <c r="J6" i="1"/>
  <c r="J7" i="1"/>
  <c r="J13" i="1" l="1"/>
  <c r="J12" i="1"/>
  <c r="I13" i="1"/>
  <c r="I12" i="1"/>
  <c r="I11" i="1"/>
  <c r="I7" i="1"/>
  <c r="I6" i="1"/>
  <c r="H14" i="1" l="1"/>
  <c r="G14" i="1"/>
  <c r="L10" i="1"/>
  <c r="I10" i="1"/>
  <c r="I9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<sst xmlns="http://schemas.openxmlformats.org/spreadsheetml/2006/main" count="129" uniqueCount="78">
  <si>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</si>
  <si>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</si>
  <si>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</si>
  <si>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</si>
  <si>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</si>
  <si>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</si>
  <si>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</si>
  <si>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</si>
  <si>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</si>
  <si>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</si>
  <si>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</si>
  <si>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</si>
  <si>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</si>
  <si>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</si>
  <si>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</si>
  <si>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</si>
  <si>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</si>
  <si>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</si>
  <si>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</si>
  <si>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</si>
  <si>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</si>
  <si>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</si>
  <si>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</si>
  <si>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</si>
  <si>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</si>
  <si>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</si>
  <si>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</si>
  <si>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</si>
  <si>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</si>
  <si>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</si>
  <si>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</si>
  <si>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</si>
  <si>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</si>
  <si>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</si>
  <si>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</si>
  <si>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</si>
  <si>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</si>
  <si>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</si>
  <si>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</si>
  <si>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</si>
  <si>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</si>
  <si>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</si>
  <si>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</si>
  <si>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</si>
  <si>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</si>
  <si>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</si>
  <si>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</si>
  <si>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</si>
  <si>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</si>
  <si>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</si>
  <si>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</si>
  <si>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</si>
  <si>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</si>
  <si>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</si>
  <si>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</si>
  <si>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</si>
  <si>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</si>
  <si>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9T/2019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</si>
  <si>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</si>
  <si>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</si>
  <si>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</si>
  <si>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</si>
  <si>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</si>
  <si>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</si>
  <si>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</si>
  <si>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</si>
  <si>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Julio 2020</t>
  </si>
  <si>
    <t>PNP 2T-20 (abr-20 a sep-20)</t>
  </si>
  <si>
    <t>Conceptos</t>
  </si>
  <si>
    <t>Agosto</t>
  </si>
  <si>
    <t>CHARRUA 220</t>
  </si>
  <si>
    <t>CAUTIN 220</t>
  </si>
  <si>
    <t>TEMUCO 220</t>
  </si>
  <si>
    <t>Cautin 220</t>
  </si>
  <si>
    <t>COOPELAN</t>
  </si>
  <si>
    <t>Temuco 220</t>
  </si>
  <si>
    <t>Active Energy: 686,920.4 kWh</t>
  </si>
  <si>
    <t>Capacity: 1,356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</si>
</sst>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70" formatCode="_ * #,##0.00_ ;_ * \-#,##0.00_ ;_ * \-_ ;_ @_ "/>
    <numFmt numFmtId="171" formatCode="#,##0.000"/>
    <numFmt numFmtId="172" formatCode="0.000000"/>
    <numFmt numFmtId="174" formatCode="#,##0.0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2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2" applyFont="1" applyFill="1" applyBorder="1" applyAlignment="1">
      <alignment horizontal="center" vertical="center"/>
    </xf>
    <xf numFmtId="0" fontId="10" fillId="9" borderId="20" xfId="2" applyFont="1" applyFill="1" applyBorder="1" applyAlignment="1">
      <alignment horizontal="center" vertical="center"/>
    </xf>
    <xf numFmtId="0" fontId="10" fillId="9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70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1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2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5" xfId="0" applyNumberFormat="1" applyBorder="1" applyAlignment="1">
      <alignment horizontal="center"/>
    </xf>
    <xf numFmtId="166" fontId="5" fillId="0" borderId="0" xfId="0" applyNumberFormat="1" applyFont="1"/>
    <xf numFmtId="166" fontId="0" fillId="0" borderId="1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71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74" fontId="2" fillId="3" borderId="8" xfId="0" applyNumberFormat="1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zoomScale="90" zoomScaleNormal="90" workbookViewId="0">
      <selection activeCell="F20" sqref="F20:G21"/>
    </sheetView>
  </sheetViews>
  <sheetFormatPr baseColWidth="10" defaultRowHeight="13.5" x14ac:dyDescent="0.25"/>
  <cols>
    <col min="2" max="2" width="7.28515625" bestFit="1" customWidth="1"/>
    <col min="3" max="3" width="25.42578125" bestFit="1" customWidth="1"/>
    <col min="4" max="4" width="17.7109375" bestFit="1" customWidth="1"/>
    <col min="5" max="5" width="16.42578125" bestFit="1" customWidth="1"/>
    <col min="6" max="6" width="10.42578125" customWidth="1"/>
    <col min="7" max="7" width="16.42578125" bestFit="1" customWidth="1"/>
    <col min="8" max="8" width="16.140625" customWidth="1"/>
    <col min="9" max="12" width="16.42578125" customWidth="1"/>
    <col min="14" max="14" width="29.5703125" customWidth="1"/>
    <col min="15" max="15" width="19.28515625" customWidth="1"/>
  </cols>
  <sheetData>
    <row r="2" spans="1:15" s="15" customFormat="1" x14ac:dyDescent="0.25">
      <c r="A2" s="70"/>
      <c r="B2" s="70"/>
      <c r="C2" s="83"/>
      <c r="D2" s="84"/>
      <c r="E2" s="70"/>
      <c r="F2" s="63"/>
      <c r="G2" s="63"/>
      <c r="H2" s="64"/>
      <c r="I2" s="107" t="s">
        <v>16</v>
      </c>
      <c r="J2" s="108"/>
      <c r="K2" s="108"/>
      <c r="L2" s="109"/>
    </row>
    <row r="3" spans="1:15" x14ac:dyDescent="0.25">
      <c r="A3" s="110" t="s">
        <v>15</v>
      </c>
      <c r="B3" s="113" t="s">
        <v>0</v>
      </c>
      <c r="C3" s="115" t="s">
        <v>1</v>
      </c>
      <c r="D3" s="74" t="s">
        <v>2</v>
      </c>
      <c r="E3" s="72" t="s">
        <v>3</v>
      </c>
      <c r="F3" s="32" t="s">
        <v>46</v>
      </c>
      <c r="G3" s="1" t="s">
        <v>4</v>
      </c>
      <c r="H3" s="2" t="s">
        <v>5</v>
      </c>
      <c r="I3" s="62" t="s">
        <v>37</v>
      </c>
      <c r="J3" s="61" t="s">
        <v>4</v>
      </c>
      <c r="K3" s="61" t="s">
        <v>36</v>
      </c>
      <c r="L3" s="50" t="s">
        <v>46</v>
      </c>
      <c r="N3" s="112" t="s">
        <v>59</v>
      </c>
      <c r="O3" s="112"/>
    </row>
    <row r="4" spans="1:15" ht="15" x14ac:dyDescent="0.25">
      <c r="A4" s="111"/>
      <c r="B4" s="114"/>
      <c r="C4" s="116"/>
      <c r="D4" s="75" t="s">
        <v>6</v>
      </c>
      <c r="E4" s="73" t="s">
        <v>7</v>
      </c>
      <c r="F4" s="33" t="s">
        <v>53</v>
      </c>
      <c r="G4" s="3" t="s">
        <v>58</v>
      </c>
      <c r="H4" s="4" t="s">
        <v>8</v>
      </c>
      <c r="I4" s="78" t="s">
        <v>14</v>
      </c>
      <c r="J4" s="76" t="s">
        <v>14</v>
      </c>
      <c r="K4" s="76" t="s">
        <v>14</v>
      </c>
      <c r="L4" s="77" t="s">
        <v>14</v>
      </c>
      <c r="N4" s="10" t="s">
        <v>68</v>
      </c>
      <c r="O4" s="10" t="s">
        <v>74</v>
      </c>
    </row>
    <row r="5" spans="1:15" x14ac:dyDescent="0.25">
      <c r="A5" t="s">
        <v>74</v>
      </c>
      <c r="B5" s="5" t="s">
        <v>9</v>
      </c>
      <c r="C5" s="6" t="s">
        <v>41</v>
      </c>
      <c r="D5" s="17">
        <f>VLOOKUP($C5,Px!$B$13:$K$16,9,0)</f>
        <v>5509.8244714785133</v>
      </c>
      <c r="E5" s="89">
        <f>VLOOKUP($C5,Px!$B$13:$K$16,10,0)</f>
        <v>52.894668248008877</v>
      </c>
      <c r="F5" s="51">
        <v>5.980771545446177</v>
      </c>
      <c r="G5" s="7"/>
      <c r="H5" s="91">
        <f>(COOPELAN!C6)/1000</f>
        <v>0</v>
      </c>
      <c r="I5" s="93">
        <f t="shared" ref="I5:I12" si="0">H5*E5*1000</f>
        <v>0</v>
      </c>
      <c r="J5" s="94">
        <f t="shared" ref="J5:J12" si="1">G5*D5*1000</f>
        <v>0</v>
      </c>
      <c r="K5" s="94"/>
      <c r="L5" s="95">
        <f t="shared" ref="L5:L12" si="2">H5*F5*1000</f>
        <v>0</v>
      </c>
      <c r="N5" s="11" t="s">
        <v>76</v>
      </c>
      <c r="O5" s="12">
        <f>I14</f>
        <v>36372990.604001217</v>
      </c>
    </row>
    <row r="6" spans="1:15" x14ac:dyDescent="0.25">
      <c r="A6" t="s">
        <v>74</v>
      </c>
      <c r="B6" t="s">
        <v>9</v>
      </c>
      <c r="C6" s="8" t="s">
        <v>73</v>
      </c>
      <c r="D6" s="16">
        <f>VLOOKUP($C6,Px!$B$13:$K$16,9,0)</f>
        <v>5424.0706583272813</v>
      </c>
      <c r="E6" s="90">
        <f>VLOOKUP($C6,Px!$B$13:$K$16,10,0)</f>
        <v>52.96283148028725</v>
      </c>
      <c r="F6" s="52">
        <v>5.980771545446177</v>
      </c>
      <c r="G6" s="9"/>
      <c r="H6" s="92">
        <f>(COOPELAN!F6)/1000</f>
        <v>187.66635296141817</v>
      </c>
      <c r="I6" s="96">
        <f t="shared" si="0"/>
        <v>9939341.4264156967</v>
      </c>
      <c r="J6" s="97">
        <f t="shared" si="1"/>
        <v>0</v>
      </c>
      <c r="K6" s="97"/>
      <c r="L6" s="98">
        <f t="shared" si="2"/>
        <v>1122389.5838293089</v>
      </c>
      <c r="N6" s="11" t="s">
        <v>77</v>
      </c>
      <c r="O6" s="12">
        <f>J14</f>
        <v>7353611.5989928199</v>
      </c>
    </row>
    <row r="7" spans="1:15" x14ac:dyDescent="0.25">
      <c r="A7" t="s">
        <v>74</v>
      </c>
      <c r="B7" t="s">
        <v>9</v>
      </c>
      <c r="C7" s="8" t="s">
        <v>75</v>
      </c>
      <c r="D7" s="16">
        <f>VLOOKUP($C7,Px!$B$13:$K$16,9,0)</f>
        <v>5416.6878797116115</v>
      </c>
      <c r="E7" s="90">
        <f>VLOOKUP($C7,Px!$B$13:$K$16,10,0)</f>
        <v>52.746981244739096</v>
      </c>
      <c r="F7" s="52">
        <v>5.980771545446177</v>
      </c>
      <c r="G7" s="9"/>
      <c r="H7" s="92">
        <f>(COOPELAN!I6)/1000</f>
        <v>11.071619063804055</v>
      </c>
      <c r="I7" s="96">
        <f t="shared" si="0"/>
        <v>583994.48310736835</v>
      </c>
      <c r="J7" s="97">
        <f t="shared" si="1"/>
        <v>0</v>
      </c>
      <c r="K7" s="97"/>
      <c r="L7" s="98">
        <f t="shared" si="2"/>
        <v>66216.824258818728</v>
      </c>
      <c r="N7" s="11" t="s">
        <v>13</v>
      </c>
      <c r="O7" s="12">
        <f>K14</f>
        <v>0</v>
      </c>
    </row>
    <row r="8" spans="1:15" x14ac:dyDescent="0.25">
      <c r="A8" t="s">
        <v>74</v>
      </c>
      <c r="B8" t="s">
        <v>10</v>
      </c>
      <c r="C8" s="8" t="s">
        <v>41</v>
      </c>
      <c r="D8" s="16">
        <f>VLOOKUP($C8,Px!$B$13:$K$16,9,0)</f>
        <v>5509.8244714785133</v>
      </c>
      <c r="E8" s="90">
        <f>VLOOKUP($C8,Px!$B$13:$K$16,10,0)</f>
        <v>52.894668248008877</v>
      </c>
      <c r="F8" s="52">
        <v>19.080435595907318</v>
      </c>
      <c r="G8" s="9"/>
      <c r="H8" s="92">
        <f>(COOPELAN!D7)/1000</f>
        <v>0</v>
      </c>
      <c r="I8" s="96">
        <f t="shared" ref="I8:I10" si="3">H8*E8*1000</f>
        <v>0</v>
      </c>
      <c r="J8" s="97">
        <f t="shared" ref="J8:J10" si="4">G8*D8*1000</f>
        <v>0</v>
      </c>
      <c r="K8" s="97"/>
      <c r="L8" s="98">
        <f t="shared" ref="L8:L10" si="5">H8*F8*1000</f>
        <v>0</v>
      </c>
      <c r="N8" s="11" t="s">
        <v>46</v>
      </c>
      <c r="O8" s="12">
        <f>L14</f>
        <v>10407963.18705396</v>
      </c>
    </row>
    <row r="9" spans="1:15" x14ac:dyDescent="0.25">
      <c r="A9" t="s">
        <v>74</v>
      </c>
      <c r="B9" t="s">
        <v>10</v>
      </c>
      <c r="C9" s="8" t="s">
        <v>73</v>
      </c>
      <c r="D9" s="16">
        <f>VLOOKUP($C9,Px!$B$13:$K$16,9,0)</f>
        <v>5424.0706583272813</v>
      </c>
      <c r="E9" s="90">
        <f>VLOOKUP($C9,Px!$B$13:$K$16,10,0)</f>
        <v>52.96283148028725</v>
      </c>
      <c r="F9" s="52">
        <v>19.080435595907318</v>
      </c>
      <c r="G9" s="9"/>
      <c r="H9" s="92">
        <f>(COOPELAN!G7)/1000</f>
        <v>280.75985861163207</v>
      </c>
      <c r="I9" s="96">
        <f t="shared" si="3"/>
        <v>14869837.078077143</v>
      </c>
      <c r="J9" s="97">
        <f t="shared" si="4"/>
        <v>0</v>
      </c>
      <c r="K9" s="97"/>
      <c r="L9" s="98">
        <f t="shared" si="5"/>
        <v>5357020.40015529</v>
      </c>
      <c r="N9" s="13" t="s">
        <v>12</v>
      </c>
      <c r="O9" s="14">
        <f>SUM(O5:O8)</f>
        <v>54134565.390047997</v>
      </c>
    </row>
    <row r="10" spans="1:15" x14ac:dyDescent="0.25">
      <c r="A10" t="s">
        <v>74</v>
      </c>
      <c r="B10" t="s">
        <v>10</v>
      </c>
      <c r="C10" s="8" t="s">
        <v>75</v>
      </c>
      <c r="D10" s="16">
        <f>VLOOKUP($C10,Px!$B$13:$K$16,9,0)</f>
        <v>5416.6878797116115</v>
      </c>
      <c r="E10" s="90">
        <f>VLOOKUP($C10,Px!$B$13:$K$16,10,0)</f>
        <v>52.746981244739096</v>
      </c>
      <c r="F10" s="52">
        <v>19.080435595907318</v>
      </c>
      <c r="G10" s="9"/>
      <c r="H10" s="92">
        <f>(COOPELAN!J7)/1000</f>
        <v>16.565987141093348</v>
      </c>
      <c r="I10" s="96">
        <f t="shared" si="3"/>
        <v>873805.81303183991</v>
      </c>
      <c r="J10" s="97">
        <f t="shared" si="4"/>
        <v>0</v>
      </c>
      <c r="K10" s="97"/>
      <c r="L10" s="98">
        <f t="shared" si="5"/>
        <v>316086.25072826043</v>
      </c>
    </row>
    <row r="11" spans="1:15" x14ac:dyDescent="0.25">
      <c r="A11" t="s">
        <v>74</v>
      </c>
      <c r="B11" t="s">
        <v>11</v>
      </c>
      <c r="C11" s="8" t="s">
        <v>41</v>
      </c>
      <c r="D11" s="16">
        <f>VLOOKUP($C11,Px!$B$13:$K$16,9,0)</f>
        <v>5509.8244714785133</v>
      </c>
      <c r="E11" s="90">
        <f>VLOOKUP($C11,Px!$B$13:$K$16,10,0)</f>
        <v>52.894668248008877</v>
      </c>
      <c r="F11" s="52">
        <v>18.580705147472244</v>
      </c>
      <c r="G11" s="9">
        <f>COOPELAN!M8/1000</f>
        <v>0</v>
      </c>
      <c r="H11" s="92">
        <f>(COOPELAN!E8)/1000</f>
        <v>0</v>
      </c>
      <c r="I11" s="96">
        <f t="shared" si="0"/>
        <v>0</v>
      </c>
      <c r="J11" s="97">
        <f t="shared" si="1"/>
        <v>0</v>
      </c>
      <c r="K11" s="97"/>
      <c r="L11" s="98">
        <f t="shared" si="2"/>
        <v>0</v>
      </c>
    </row>
    <row r="12" spans="1:15" x14ac:dyDescent="0.25">
      <c r="A12" t="s">
        <v>74</v>
      </c>
      <c r="B12" t="s">
        <v>11</v>
      </c>
      <c r="C12" s="8" t="s">
        <v>73</v>
      </c>
      <c r="D12" s="16">
        <f>VLOOKUP($C12,Px!$B$13:$K$16,9,0)</f>
        <v>5424.0706583272813</v>
      </c>
      <c r="E12" s="90">
        <f>VLOOKUP($C12,Px!$B$13:$K$16,10,0)</f>
        <v>52.96283148028725</v>
      </c>
      <c r="F12" s="52">
        <v>18.580705147472244</v>
      </c>
      <c r="G12" s="9">
        <f>COOPELAN!N8/1000</f>
        <v>1.2803434166206107</v>
      </c>
      <c r="H12" s="92">
        <f>(COOPELAN!H8)/1000</f>
        <v>180.22929334917964</v>
      </c>
      <c r="I12" s="96">
        <f t="shared" si="0"/>
        <v>9545453.6914638579</v>
      </c>
      <c r="J12" s="97">
        <f t="shared" si="1"/>
        <v>6944673.1586743565</v>
      </c>
      <c r="K12" s="97"/>
      <c r="L12" s="98">
        <f t="shared" si="2"/>
        <v>3348787.3586583873</v>
      </c>
    </row>
    <row r="13" spans="1:15" x14ac:dyDescent="0.25">
      <c r="A13" t="s">
        <v>74</v>
      </c>
      <c r="B13" t="s">
        <v>11</v>
      </c>
      <c r="C13" s="8" t="s">
        <v>75</v>
      </c>
      <c r="D13" s="16">
        <f>VLOOKUP($C13,Px!$B$13:$K$16,9,0)</f>
        <v>5416.6878797116115</v>
      </c>
      <c r="E13" s="90">
        <f>VLOOKUP($C13,Px!$B$13:$K$16,10,0)</f>
        <v>52.746981244739096</v>
      </c>
      <c r="F13" s="52">
        <v>18.580705147472244</v>
      </c>
      <c r="G13" s="9">
        <f>COOPELAN!O8/1000</f>
        <v>7.5496031781738138E-2</v>
      </c>
      <c r="H13" s="92">
        <f>(COOPELAN!K8)/1000</f>
        <v>10.627302239428593</v>
      </c>
      <c r="I13" s="96">
        <f>H13*E13*1000</f>
        <v>560558.1119053138</v>
      </c>
      <c r="J13" s="97">
        <f>G13*D13*1000</f>
        <v>408938.44031846354</v>
      </c>
      <c r="K13" s="97"/>
      <c r="L13" s="98">
        <f>H13*F13*1000</f>
        <v>197462.76942389418</v>
      </c>
    </row>
    <row r="14" spans="1:15" ht="15" x14ac:dyDescent="0.25">
      <c r="A14" s="18"/>
      <c r="B14" s="18"/>
      <c r="C14" s="18"/>
      <c r="D14" s="18"/>
      <c r="E14" s="123"/>
      <c r="F14" s="124" t="s">
        <v>12</v>
      </c>
      <c r="G14" s="125">
        <f>SUM(G5:G13)</f>
        <v>1.3558394484023488</v>
      </c>
      <c r="H14" s="127">
        <f>SUM(H5:H13)</f>
        <v>686.92041336655586</v>
      </c>
      <c r="I14" s="126">
        <f>SUM(I5:I13)</f>
        <v>36372990.604001217</v>
      </c>
      <c r="J14" s="126">
        <f>SUM(J5:J13)</f>
        <v>7353611.5989928199</v>
      </c>
      <c r="K14" s="126">
        <f>SUM(K5:K13)</f>
        <v>0</v>
      </c>
      <c r="L14" s="106">
        <f>SUM(L5:L13)</f>
        <v>10407963.18705396</v>
      </c>
    </row>
    <row r="16" spans="1:15" x14ac:dyDescent="0.25">
      <c r="E16" s="11" t="s">
        <v>63</v>
      </c>
      <c r="F16" t="s">
        <v>64</v>
      </c>
      <c r="M16" s="99"/>
    </row>
    <row r="20" spans="1:15" ht="15" x14ac:dyDescent="0.25">
      <c r="I20" s="71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M8" sqref="M8"/>
    </sheetView>
  </sheetViews>
  <sheetFormatPr baseColWidth="10" defaultRowHeight="13.5" x14ac:dyDescent="0.25"/>
  <cols>
    <col min="1" max="1" width="21" bestFit="1" customWidth="1"/>
    <col min="13" max="13" width="14.28515625" bestFit="1" customWidth="1"/>
    <col min="15" max="15" width="12.28515625" bestFit="1" customWidth="1"/>
    <col min="16" max="18" width="3.7109375" customWidth="1"/>
  </cols>
  <sheetData>
    <row r="2" spans="1:19" ht="14.25" thickBot="1" x14ac:dyDescent="0.3"/>
    <row r="3" spans="1:19" ht="15.75" thickBot="1" x14ac:dyDescent="0.3">
      <c r="A3" s="34" t="s">
        <v>42</v>
      </c>
      <c r="B3" s="34" t="s">
        <v>69</v>
      </c>
      <c r="C3" s="117" t="s">
        <v>43</v>
      </c>
      <c r="D3" s="118"/>
      <c r="E3" s="118"/>
      <c r="F3" s="118"/>
      <c r="G3" s="118"/>
      <c r="H3" s="118"/>
      <c r="I3" s="118"/>
      <c r="J3" s="118"/>
      <c r="K3" s="118"/>
      <c r="L3" s="119"/>
      <c r="M3" s="117" t="s">
        <v>23</v>
      </c>
      <c r="N3" s="118"/>
      <c r="O3" s="119"/>
      <c r="R3" s="35"/>
      <c r="S3" s="36"/>
    </row>
    <row r="4" spans="1:19" ht="15.75" thickBot="1" x14ac:dyDescent="0.3">
      <c r="C4" s="120" t="s">
        <v>70</v>
      </c>
      <c r="D4" s="120"/>
      <c r="E4" s="120"/>
      <c r="F4" s="120" t="s">
        <v>71</v>
      </c>
      <c r="G4" s="120"/>
      <c r="H4" s="120"/>
      <c r="I4" s="120" t="s">
        <v>72</v>
      </c>
      <c r="J4" s="120"/>
      <c r="K4" s="120"/>
      <c r="L4" s="121" t="s">
        <v>44</v>
      </c>
      <c r="M4" s="117" t="s">
        <v>45</v>
      </c>
      <c r="N4" s="118"/>
      <c r="O4" s="119"/>
      <c r="S4" s="37"/>
    </row>
    <row r="5" spans="1:19" ht="15.75" thickBot="1" x14ac:dyDescent="0.3">
      <c r="A5" s="38" t="s">
        <v>47</v>
      </c>
      <c r="B5" s="39" t="s">
        <v>48</v>
      </c>
      <c r="C5" s="40" t="s">
        <v>38</v>
      </c>
      <c r="D5" s="41" t="s">
        <v>39</v>
      </c>
      <c r="E5" s="42" t="s">
        <v>40</v>
      </c>
      <c r="F5" s="40" t="s">
        <v>38</v>
      </c>
      <c r="G5" s="41" t="s">
        <v>39</v>
      </c>
      <c r="H5" s="42" t="s">
        <v>40</v>
      </c>
      <c r="I5" s="40" t="s">
        <v>38</v>
      </c>
      <c r="J5" s="41" t="s">
        <v>39</v>
      </c>
      <c r="K5" s="42" t="s">
        <v>40</v>
      </c>
      <c r="L5" s="122"/>
      <c r="M5" s="43" t="s">
        <v>70</v>
      </c>
      <c r="N5" s="44" t="s">
        <v>71</v>
      </c>
      <c r="O5" s="44" t="s">
        <v>72</v>
      </c>
      <c r="S5" s="37"/>
    </row>
    <row r="6" spans="1:19" ht="15" x14ac:dyDescent="0.25">
      <c r="A6" s="45" t="s">
        <v>49</v>
      </c>
      <c r="B6" s="46" t="s">
        <v>50</v>
      </c>
      <c r="C6" s="67">
        <v>0</v>
      </c>
      <c r="D6" s="68">
        <v>0</v>
      </c>
      <c r="E6" s="68">
        <v>0</v>
      </c>
      <c r="F6" s="68">
        <v>187666.35296141816</v>
      </c>
      <c r="G6" s="68">
        <v>0</v>
      </c>
      <c r="H6" s="68">
        <v>0</v>
      </c>
      <c r="I6" s="68">
        <v>11071.619063804055</v>
      </c>
      <c r="J6" s="68">
        <v>0</v>
      </c>
      <c r="K6" s="69">
        <v>0</v>
      </c>
      <c r="L6" s="66">
        <f>SUM(C6:K6)</f>
        <v>198737.9720252222</v>
      </c>
      <c r="M6" s="47">
        <v>0</v>
      </c>
      <c r="N6" s="47">
        <v>0</v>
      </c>
      <c r="O6" s="47">
        <v>0</v>
      </c>
      <c r="P6" s="48"/>
      <c r="S6" s="49"/>
    </row>
    <row r="7" spans="1:19" ht="15" x14ac:dyDescent="0.25">
      <c r="A7" s="45" t="s">
        <v>49</v>
      </c>
      <c r="B7" s="46" t="s">
        <v>51</v>
      </c>
      <c r="C7" s="67">
        <v>0</v>
      </c>
      <c r="D7" s="68">
        <v>0</v>
      </c>
      <c r="E7" s="68">
        <v>0</v>
      </c>
      <c r="F7" s="68">
        <v>0</v>
      </c>
      <c r="G7" s="68">
        <v>280759.85861163208</v>
      </c>
      <c r="H7" s="68">
        <v>0</v>
      </c>
      <c r="I7" s="68">
        <v>0</v>
      </c>
      <c r="J7" s="68">
        <v>16565.987141093348</v>
      </c>
      <c r="K7" s="69">
        <v>0</v>
      </c>
      <c r="L7" s="66">
        <f t="shared" ref="L7:L8" si="0">SUM(C7:K7)</f>
        <v>297325.84575272544</v>
      </c>
      <c r="M7" s="47">
        <v>0</v>
      </c>
      <c r="N7" s="47">
        <v>0</v>
      </c>
      <c r="O7" s="47">
        <v>0</v>
      </c>
      <c r="P7" s="48"/>
      <c r="S7" s="49"/>
    </row>
    <row r="8" spans="1:19" ht="15" x14ac:dyDescent="0.25">
      <c r="A8" s="45" t="s">
        <v>49</v>
      </c>
      <c r="B8" s="46" t="s">
        <v>52</v>
      </c>
      <c r="C8" s="67">
        <v>0</v>
      </c>
      <c r="D8" s="68">
        <v>0</v>
      </c>
      <c r="E8" s="68">
        <v>0</v>
      </c>
      <c r="F8" s="68">
        <v>0</v>
      </c>
      <c r="G8" s="68">
        <v>0</v>
      </c>
      <c r="H8" s="68">
        <v>180229.29334917964</v>
      </c>
      <c r="I8" s="68">
        <v>0</v>
      </c>
      <c r="J8" s="68">
        <v>0</v>
      </c>
      <c r="K8" s="69">
        <v>10627.302239428593</v>
      </c>
      <c r="L8" s="66">
        <f t="shared" si="0"/>
        <v>190856.59558860824</v>
      </c>
      <c r="M8" s="47">
        <v>0</v>
      </c>
      <c r="N8" s="47">
        <v>1280.3434166206107</v>
      </c>
      <c r="O8" s="47">
        <v>75.496031781738139</v>
      </c>
      <c r="P8" s="48"/>
      <c r="S8" s="4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F14" sqref="F14"/>
    </sheetView>
  </sheetViews>
  <sheetFormatPr baseColWidth="10" defaultRowHeight="13.5" x14ac:dyDescent="0.25"/>
  <cols>
    <col min="1" max="1" width="17.7109375" bestFit="1" customWidth="1"/>
    <col min="2" max="2" width="13" bestFit="1" customWidth="1"/>
    <col min="3" max="3" width="20.140625" bestFit="1" customWidth="1"/>
    <col min="4" max="4" width="24.28515625" bestFit="1" customWidth="1"/>
    <col min="5" max="5" width="15" customWidth="1"/>
    <col min="6" max="6" width="15.140625" customWidth="1"/>
    <col min="7" max="7" width="18.7109375" bestFit="1" customWidth="1"/>
    <col min="8" max="8" width="15.28515625" customWidth="1"/>
    <col min="9" max="9" width="13.42578125" bestFit="1" customWidth="1"/>
    <col min="10" max="10" width="12" bestFit="1" customWidth="1"/>
    <col min="12" max="12" width="22" bestFit="1" customWidth="1"/>
  </cols>
  <sheetData>
    <row r="2" spans="1:11" x14ac:dyDescent="0.25">
      <c r="A2" s="19" t="s">
        <v>17</v>
      </c>
      <c r="B2" s="20"/>
      <c r="C2" s="20" t="s">
        <v>18</v>
      </c>
      <c r="D2" s="21" t="s">
        <v>19</v>
      </c>
      <c r="E2" s="22"/>
      <c r="F2" s="22"/>
      <c r="G2" s="22"/>
    </row>
    <row r="3" spans="1:11" x14ac:dyDescent="0.25">
      <c r="A3" s="23" t="s">
        <v>20</v>
      </c>
      <c r="B3" s="22" t="s">
        <v>21</v>
      </c>
      <c r="C3" s="22">
        <v>79.322000000000003</v>
      </c>
      <c r="D3" s="24" t="s">
        <v>22</v>
      </c>
      <c r="E3" s="86"/>
      <c r="F3" s="22"/>
      <c r="G3" s="85"/>
    </row>
    <row r="4" spans="1:11" x14ac:dyDescent="0.25">
      <c r="A4" s="25" t="s">
        <v>23</v>
      </c>
      <c r="B4" s="26" t="s">
        <v>24</v>
      </c>
      <c r="C4" s="26">
        <v>8.3592999999999993</v>
      </c>
      <c r="D4" s="27" t="s">
        <v>22</v>
      </c>
      <c r="E4" s="86"/>
      <c r="F4" s="22"/>
      <c r="G4" s="85"/>
      <c r="H4" s="56" t="s">
        <v>66</v>
      </c>
    </row>
    <row r="5" spans="1:11" x14ac:dyDescent="0.25">
      <c r="A5" s="19" t="s">
        <v>17</v>
      </c>
      <c r="B5" s="20"/>
      <c r="C5" s="20" t="s">
        <v>18</v>
      </c>
      <c r="D5" s="21" t="s">
        <v>19</v>
      </c>
      <c r="E5" s="22"/>
      <c r="F5" s="22"/>
      <c r="G5" s="19" t="s">
        <v>65</v>
      </c>
      <c r="H5" s="101">
        <v>3.1463981736115865</v>
      </c>
    </row>
    <row r="6" spans="1:11" x14ac:dyDescent="0.25">
      <c r="A6" s="23" t="s">
        <v>25</v>
      </c>
      <c r="B6" s="22"/>
      <c r="C6" s="22">
        <v>779.31</v>
      </c>
      <c r="D6" s="24" t="s">
        <v>67</v>
      </c>
      <c r="E6" s="22"/>
      <c r="F6" s="22"/>
      <c r="G6" s="81" t="s">
        <v>61</v>
      </c>
      <c r="H6" s="103">
        <v>0.87942121205570145</v>
      </c>
    </row>
    <row r="7" spans="1:11" x14ac:dyDescent="0.25">
      <c r="A7" s="23" t="s">
        <v>26</v>
      </c>
      <c r="B7" s="22"/>
      <c r="C7" s="102">
        <v>257.13600000000002</v>
      </c>
      <c r="D7" s="24"/>
      <c r="E7" s="22"/>
      <c r="F7" s="22"/>
      <c r="G7" s="82" t="s">
        <v>62</v>
      </c>
      <c r="H7" s="104">
        <v>0.80379756382292911</v>
      </c>
    </row>
    <row r="8" spans="1:11" x14ac:dyDescent="0.25">
      <c r="A8" s="23" t="s">
        <v>27</v>
      </c>
      <c r="B8" s="22"/>
      <c r="C8" s="28">
        <v>237.09</v>
      </c>
      <c r="D8" s="29" t="s">
        <v>28</v>
      </c>
      <c r="E8" s="22"/>
      <c r="F8" s="22"/>
      <c r="G8" s="22"/>
    </row>
    <row r="9" spans="1:11" x14ac:dyDescent="0.25">
      <c r="A9" s="25" t="s">
        <v>29</v>
      </c>
      <c r="B9" s="26"/>
      <c r="C9" s="30"/>
      <c r="D9" s="31" t="s">
        <v>57</v>
      </c>
      <c r="E9" s="22"/>
      <c r="F9" s="22"/>
      <c r="G9" s="22"/>
    </row>
    <row r="10" spans="1:11" x14ac:dyDescent="0.25">
      <c r="A10" s="22"/>
      <c r="B10" s="22"/>
      <c r="C10" s="22"/>
      <c r="D10" s="22"/>
      <c r="E10" s="22"/>
      <c r="F10" s="22"/>
      <c r="G10" s="22"/>
    </row>
    <row r="11" spans="1:11" x14ac:dyDescent="0.25">
      <c r="A11" s="53"/>
      <c r="B11" s="53"/>
      <c r="C11" s="54"/>
      <c r="D11" s="53"/>
      <c r="E11" s="53"/>
      <c r="F11" s="53"/>
      <c r="G11" s="53"/>
      <c r="H11" s="55"/>
      <c r="I11" s="79"/>
      <c r="J11" s="55"/>
    </row>
    <row r="12" spans="1:11" ht="25.5" x14ac:dyDescent="0.25">
      <c r="A12" s="56" t="s">
        <v>54</v>
      </c>
      <c r="B12" s="56" t="s">
        <v>30</v>
      </c>
      <c r="C12" s="56" t="s">
        <v>55</v>
      </c>
      <c r="D12" s="56" t="s">
        <v>31</v>
      </c>
      <c r="E12" s="56" t="s">
        <v>60</v>
      </c>
      <c r="F12" s="56" t="s">
        <v>32</v>
      </c>
      <c r="G12" s="56" t="s">
        <v>33</v>
      </c>
      <c r="H12" s="56" t="s">
        <v>34</v>
      </c>
      <c r="I12" s="56" t="s">
        <v>35</v>
      </c>
      <c r="J12" s="87" t="s">
        <v>35</v>
      </c>
      <c r="K12" s="88" t="s">
        <v>56</v>
      </c>
    </row>
    <row r="13" spans="1:11" x14ac:dyDescent="0.25">
      <c r="A13" s="22" t="s">
        <v>74</v>
      </c>
      <c r="B13" s="22" t="s">
        <v>41</v>
      </c>
      <c r="C13" s="57"/>
      <c r="D13" s="58">
        <v>0.93120000000000003</v>
      </c>
      <c r="E13" s="58">
        <v>0.97019999999999995</v>
      </c>
      <c r="F13" s="59">
        <f>($C$3*$C$7/$C$8-$H$5)*D13</f>
        <v>77.179988891500969</v>
      </c>
      <c r="G13" s="59">
        <f>$C$4*$C$7/$C$8*E13</f>
        <v>8.7959110517059358</v>
      </c>
      <c r="H13" s="59">
        <f>F13*$C$6/1000</f>
        <v>60.147137143035614</v>
      </c>
      <c r="I13" s="80">
        <f>G13*$C$6</f>
        <v>6854.7414417049522</v>
      </c>
      <c r="J13" s="105">
        <f>I13*$H$7</f>
        <v>5509.8244714785133</v>
      </c>
      <c r="K13" s="60">
        <f>H13*$H$6</f>
        <v>52.894668248008877</v>
      </c>
    </row>
    <row r="14" spans="1:11" x14ac:dyDescent="0.25">
      <c r="A14" s="22" t="s">
        <v>74</v>
      </c>
      <c r="B14" s="22" t="s">
        <v>73</v>
      </c>
      <c r="C14" s="57"/>
      <c r="D14" s="58">
        <v>0.93240000000000001</v>
      </c>
      <c r="E14" s="58">
        <v>0.95509999999999995</v>
      </c>
      <c r="F14" s="59">
        <f>($C$3*$C$7/$C$8-$H$5)*D14</f>
        <v>77.27944764007249</v>
      </c>
      <c r="G14" s="59">
        <f t="shared" ref="G14:G15" si="0">$C$4*$C$7/$C$8*E14</f>
        <v>8.6590132400374547</v>
      </c>
      <c r="H14" s="59">
        <f t="shared" ref="H14:H15" si="1">F14*$C$6/1000</f>
        <v>60.224646340384894</v>
      </c>
      <c r="I14" s="80">
        <f t="shared" ref="I14:I15" si="2">G14*$C$6</f>
        <v>6748.0556080935885</v>
      </c>
      <c r="J14" s="105">
        <f>I14*$H$7</f>
        <v>5424.0706583272813</v>
      </c>
      <c r="K14" s="60">
        <f>H14*$H$6</f>
        <v>52.96283148028725</v>
      </c>
    </row>
    <row r="15" spans="1:11" x14ac:dyDescent="0.25">
      <c r="A15" s="22" t="s">
        <v>74</v>
      </c>
      <c r="B15" s="22" t="s">
        <v>75</v>
      </c>
      <c r="C15" s="57"/>
      <c r="D15" s="58">
        <v>0.92859999999999998</v>
      </c>
      <c r="E15" s="58">
        <v>0.95379999999999998</v>
      </c>
      <c r="F15" s="59">
        <f>($C$3*$C$7/$C$8-$H$5)*D15</f>
        <v>76.964494936262668</v>
      </c>
      <c r="G15" s="59">
        <f t="shared" si="0"/>
        <v>8.6472273357216256</v>
      </c>
      <c r="H15" s="59">
        <f t="shared" si="1"/>
        <v>59.979200548778856</v>
      </c>
      <c r="I15" s="80">
        <f t="shared" si="2"/>
        <v>6738.8707350012191</v>
      </c>
      <c r="J15" s="105">
        <f>I15*$H$7</f>
        <v>5416.6878797116115</v>
      </c>
      <c r="K15" s="60">
        <f>H15*$H$6</f>
        <v>52.746981244739096</v>
      </c>
    </row>
    <row r="16" spans="1:11" x14ac:dyDescent="0.25">
      <c r="A16" s="22"/>
      <c r="B16" s="22"/>
      <c r="C16" s="57"/>
      <c r="D16" s="58"/>
      <c r="E16" s="58"/>
      <c r="F16" s="59"/>
      <c r="G16" s="59"/>
      <c r="H16" s="59"/>
      <c r="I16" s="80"/>
      <c r="J16" s="105"/>
      <c r="K16" s="60"/>
    </row>
    <row r="17" spans="1:9" x14ac:dyDescent="0.25">
      <c r="E17" s="65"/>
      <c r="I17" s="65"/>
    </row>
    <row r="18" spans="1:9" x14ac:dyDescent="0.25">
      <c r="E18" s="65"/>
      <c r="I18" s="65"/>
    </row>
    <row r="19" spans="1:9" x14ac:dyDescent="0.25">
      <c r="A19" s="59"/>
      <c r="B19" s="65"/>
      <c r="D19" s="60"/>
    </row>
    <row r="22" spans="1:9" x14ac:dyDescent="0.25">
      <c r="E22" s="100"/>
    </row>
    <row r="24" spans="1:9" x14ac:dyDescent="0.25">
      <c r="I24" s="22"/>
    </row>
    <row r="25" spans="1:9" x14ac:dyDescent="0.25">
      <c r="I25" s="22"/>
    </row>
    <row r="26" spans="1:9" x14ac:dyDescent="0.25">
      <c r="I26" s="22"/>
    </row>
    <row r="27" spans="1:9" x14ac:dyDescent="0.25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2020-09-14T20:56:50Z</dcterms:modified>
</cp:coreProperties>
</file>