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9-sep\"/>
    </mc:Choice>
  </mc:AlternateContent>
  <xr:revisionPtr revIDLastSave="0" documentId="13_ncr:1_{7CBDF6C5-484F-43EB-B95A-4C161A8C5C25}" xr6:coauthVersionLast="45" xr6:coauthVersionMax="45" xr10:uidLastSave="{00000000-0000-0000-0000-000000000000}"/>
  <bookViews>
    <workbookView xWindow="22932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2" l="1"/>
  <c r="J15" i="2"/>
  <c r="J14" i="2"/>
  <c r="J13" i="2"/>
  <c r="F16" i="2"/>
  <c r="F15" i="2"/>
  <c r="F14" i="2"/>
  <c r="F13" i="2"/>
  <c r="K17" i="1" l="1"/>
  <c r="O7" i="1" s="1"/>
  <c r="H13" i="2" l="1"/>
  <c r="K13" i="2" s="1"/>
  <c r="U27" i="2"/>
  <c r="U26" i="2"/>
  <c r="U25" i="2"/>
  <c r="U24" i="2"/>
  <c r="T25" i="2"/>
  <c r="T26" i="2"/>
  <c r="T27" i="2"/>
  <c r="T24" i="2"/>
  <c r="H12" i="1" l="1"/>
  <c r="L12" i="1" s="1"/>
  <c r="H8" i="1"/>
  <c r="L8" i="1" s="1"/>
  <c r="H16" i="1"/>
  <c r="L16" i="1" s="1"/>
  <c r="G16" i="1"/>
  <c r="G16" i="2"/>
  <c r="I16" i="2" s="1"/>
  <c r="H16" i="2"/>
  <c r="K16" i="2" s="1"/>
  <c r="E16" i="1" l="1"/>
  <c r="I16" i="1" s="1"/>
  <c r="E12" i="1"/>
  <c r="E8" i="1"/>
  <c r="I8" i="1" s="1"/>
  <c r="D16" i="1"/>
  <c r="J16" i="1" s="1"/>
  <c r="D12" i="1"/>
  <c r="J12" i="1" s="1"/>
  <c r="D8" i="1"/>
  <c r="J8" i="1" s="1"/>
  <c r="I12" i="1"/>
  <c r="H14" i="2" l="1"/>
  <c r="K14" i="2" s="1"/>
  <c r="H15" i="2"/>
  <c r="K15" i="2" s="1"/>
  <c r="E15" i="1" l="1"/>
  <c r="E11" i="1"/>
  <c r="E7" i="1"/>
  <c r="E14" i="1"/>
  <c r="G14" i="2"/>
  <c r="I14" i="2" s="1"/>
  <c r="G15" i="2"/>
  <c r="I15" i="2" s="1"/>
  <c r="G13" i="2"/>
  <c r="D15" i="1" l="1"/>
  <c r="D11" i="1"/>
  <c r="J11" i="1" s="1"/>
  <c r="D7" i="1"/>
  <c r="D6" i="1"/>
  <c r="D14" i="1"/>
  <c r="D10" i="1"/>
  <c r="J10" i="1" s="1"/>
  <c r="E9" i="1"/>
  <c r="E5" i="1"/>
  <c r="E13" i="1"/>
  <c r="E6" i="1"/>
  <c r="E10" i="1"/>
  <c r="I13" i="2"/>
  <c r="F13" i="1"/>
  <c r="F14" i="1"/>
  <c r="F15" i="1"/>
  <c r="F9" i="1"/>
  <c r="F10" i="1"/>
  <c r="F11" i="1"/>
  <c r="F5" i="1"/>
  <c r="F6" i="1"/>
  <c r="F7" i="1"/>
  <c r="D13" i="1" l="1"/>
  <c r="D9" i="1"/>
  <c r="J9" i="1" s="1"/>
  <c r="D5" i="1"/>
  <c r="J5" i="1" s="1"/>
  <c r="J6" i="1"/>
  <c r="J7" i="1"/>
  <c r="G15" i="1" l="1"/>
  <c r="J15" i="1" s="1"/>
  <c r="G14" i="1"/>
  <c r="J14" i="1" s="1"/>
  <c r="G13" i="1"/>
  <c r="G17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H17" i="1" l="1"/>
  <c r="L11" i="1"/>
  <c r="I11" i="1"/>
  <c r="I10" i="1"/>
  <c r="L10" i="1"/>
  <c r="L9" i="1"/>
  <c r="I9" i="1"/>
  <c r="I5" i="1"/>
  <c r="I17" i="1" s="1"/>
  <c r="O5" i="1" s="1"/>
  <c r="L14" i="1"/>
  <c r="L5" i="1"/>
  <c r="L15" i="1"/>
  <c r="L6" i="1"/>
  <c r="L7" i="1"/>
  <c r="L13" i="1"/>
  <c r="J13" i="1"/>
  <c r="J17" i="1" s="1"/>
  <c r="O6" i="1" s="1"/>
  <c r="L17" i="1" l="1"/>
  <c r="O8" i="1" s="1"/>
  <c r="O9" i="1" s="1"/>
</calcChain>
</file>

<file path=xl/sharedStrings.xml><?xml version="1.0" encoding="utf-8"?>
<sst xmlns="http://schemas.openxmlformats.org/spreadsheetml/2006/main" count="186" uniqueCount="91">
  <si>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</si>
  <si>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</si>
  <si>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</si>
  <si>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</si>
  <si>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</si>
  <si>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</si>
  <si>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</si>
  <si>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</si>
  <si>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</si>
  <si>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</si>
  <si>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</si>
  <si>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</si>
  <si>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</si>
  <si>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</si>
  <si>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</si>
  <si>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</si>
  <si>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</si>
  <si>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</si>
  <si>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</si>
  <si>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</si>
  <si>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</si>
  <si>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</si>
  <si>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</si>
  <si>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</si>
  <si>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</si>
  <si>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</si>
  <si>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</si>
  <si>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</si>
  <si>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</si>
  <si>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</si>
  <si>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</si>
  <si>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</si>
  <si>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</si>
  <si>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</si>
  <si>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</si>
  <si>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</si>
  <si>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</si>
  <si>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</si>
  <si>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</si>
  <si>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</si>
  <si>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</si>
  <si>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</si>
  <si>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</si>
  <si>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</si>
  <si>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</si>
  <si>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</si>
  <si>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</si>
  <si>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</si>
  <si>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</si>
  <si>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</si>
  <si>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</si>
  <si>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</si>
  <si>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</si>
  <si>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</si>
  <si>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</si>
  <si>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</si>
  <si>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</si>
  <si>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</si>
  <si>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</si>
  <si>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</si>
  <si>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</si>
  <si>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</si>
  <si>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</si>
  <si>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</si>
  <si>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</si>
  <si>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</si>
  <si>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</si>
  <si>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</si>
  <si>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</si>
  <si>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</si>
  <si>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</si>
  <si>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</si>
  <si>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</si>
  <si>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</si>
  <si>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</si>
  <si>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</si>
  <si>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</si>
  <si>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</si>
  <si>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</si>
  <si>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>FME</t>
  </si>
  <si>
    <t>FMP</t>
  </si>
  <si>
    <t>PNP Jul2020 y FM 2T/2020</t>
  </si>
  <si>
    <t xml:space="preserve"> ITD Julio 2020</t>
  </si>
  <si>
    <t xml:space="preserve"> ITD Enero 2020</t>
  </si>
  <si>
    <t>PNP Ene2020 y FM 9T/2019</t>
  </si>
  <si>
    <t>PNP 2T-20 (abr-20 a sep-20)</t>
  </si>
  <si>
    <t>Capacity: 3,699 kW</t>
  </si>
  <si>
    <t>Conceptos</t>
  </si>
  <si>
    <t xml:space="preserve"> ITD Julio 2020 - Actualización 04/09</t>
  </si>
  <si>
    <t>Agosto</t>
  </si>
  <si>
    <t>Active Energy: 1,942,029.5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</si>
</sst>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5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3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3" applyNumberFormat="1" applyFont="1" applyBorder="1" applyAlignment="1">
      <alignment horizontal="center"/>
    </xf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2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171" fontId="4" fillId="0" borderId="10" xfId="0" applyNumberFormat="1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4" fillId="0" borderId="0" xfId="0" applyFont="1" applyBorder="1"/>
    <xf numFmtId="171" fontId="4" fillId="0" borderId="11" xfId="0" applyNumberFormat="1" applyFont="1" applyBorder="1" applyAlignment="1">
      <alignment horizontal="center"/>
    </xf>
    <xf numFmtId="171" fontId="4" fillId="0" borderId="3" xfId="0" applyNumberFormat="1" applyFont="1" applyBorder="1" applyAlignment="1">
      <alignment horizontal="center"/>
    </xf>
    <xf numFmtId="0" fontId="0" fillId="0" borderId="0" xfId="0" applyBorder="1"/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171" fontId="2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6" fillId="6" borderId="16" xfId="0" applyFont="1" applyFill="1" applyBorder="1" applyAlignment="1">
      <alignment horizontal="center" vertical="center" wrapText="1"/>
    </xf>
    <xf numFmtId="171" fontId="4" fillId="0" borderId="1" xfId="0" applyNumberFormat="1" applyFont="1" applyFill="1" applyBorder="1" applyAlignment="1">
      <alignment horizontal="center"/>
    </xf>
    <xf numFmtId="171" fontId="2" fillId="3" borderId="8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zoomScale="90" zoomScaleNormal="90" workbookViewId="0">
      <selection activeCell="L24" sqref="L24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6.42578125" bestFit="1" customWidth="1"/>
    <col min="6" max="6" width="10.42578125" customWidth="1"/>
    <col min="7" max="7" width="16.42578125" bestFit="1" customWidth="1"/>
    <col min="8" max="8" width="16.140625" customWidth="1"/>
    <col min="9" max="12" width="16.42578125" customWidth="1"/>
    <col min="14" max="14" width="29.5703125" customWidth="1"/>
    <col min="15" max="15" width="19.28515625" customWidth="1"/>
  </cols>
  <sheetData>
    <row r="2" spans="1:15" s="15" customFormat="1" x14ac:dyDescent="0.25">
      <c r="A2" s="77"/>
      <c r="B2" s="77"/>
      <c r="C2" s="90"/>
      <c r="D2" s="91"/>
      <c r="E2" s="77"/>
      <c r="F2" s="70"/>
      <c r="G2" s="70"/>
      <c r="H2" s="71"/>
      <c r="I2" s="135" t="s">
        <v>17</v>
      </c>
      <c r="J2" s="136"/>
      <c r="K2" s="136"/>
      <c r="L2" s="137"/>
    </row>
    <row r="3" spans="1:15" x14ac:dyDescent="0.25">
      <c r="A3" s="138" t="s">
        <v>15</v>
      </c>
      <c r="B3" s="141" t="s">
        <v>0</v>
      </c>
      <c r="C3" s="143" t="s">
        <v>1</v>
      </c>
      <c r="D3" s="81" t="s">
        <v>2</v>
      </c>
      <c r="E3" s="79" t="s">
        <v>3</v>
      </c>
      <c r="F3" s="32" t="s">
        <v>50</v>
      </c>
      <c r="G3" s="1" t="s">
        <v>4</v>
      </c>
      <c r="H3" s="2" t="s">
        <v>5</v>
      </c>
      <c r="I3" s="69" t="s">
        <v>38</v>
      </c>
      <c r="J3" s="68" t="s">
        <v>4</v>
      </c>
      <c r="K3" s="68" t="s">
        <v>37</v>
      </c>
      <c r="L3" s="53" t="s">
        <v>50</v>
      </c>
      <c r="N3" s="140" t="s">
        <v>70</v>
      </c>
      <c r="O3" s="140"/>
    </row>
    <row r="4" spans="1:15" ht="15" x14ac:dyDescent="0.25">
      <c r="A4" s="139"/>
      <c r="B4" s="142"/>
      <c r="C4" s="144"/>
      <c r="D4" s="82" t="s">
        <v>6</v>
      </c>
      <c r="E4" s="80" t="s">
        <v>7</v>
      </c>
      <c r="F4" s="33" t="s">
        <v>57</v>
      </c>
      <c r="G4" s="3" t="s">
        <v>69</v>
      </c>
      <c r="H4" s="4" t="s">
        <v>8</v>
      </c>
      <c r="I4" s="85" t="s">
        <v>14</v>
      </c>
      <c r="J4" s="83" t="s">
        <v>14</v>
      </c>
      <c r="K4" s="83" t="s">
        <v>14</v>
      </c>
      <c r="L4" s="84" t="s">
        <v>14</v>
      </c>
      <c r="N4" s="10" t="s">
        <v>87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VLOOKUP($C5,Px!$B$13:$N$16,9,0)</f>
        <v>5509.8244714785133</v>
      </c>
      <c r="E5" s="97">
        <f>VLOOKUP($C5,Px!$B$13:$N$16,10,0)</f>
        <v>52.751947574808291</v>
      </c>
      <c r="F5" s="54">
        <f>Px!L13</f>
        <v>2.5992705791524648</v>
      </c>
      <c r="G5" s="7"/>
      <c r="H5" s="155">
        <f>COPELEC!I6/1000</f>
        <v>531.17920624253554</v>
      </c>
      <c r="I5" s="107">
        <f t="shared" ref="I5:I14" si="0">H5*E5*1000</f>
        <v>28020737.640534516</v>
      </c>
      <c r="J5" s="108">
        <f t="shared" ref="J5:J14" si="1">G5*D5*1000</f>
        <v>0</v>
      </c>
      <c r="K5" s="108"/>
      <c r="L5" s="109">
        <f t="shared" ref="L5:L14" si="2">H5*F5*1000</f>
        <v>1380678.4830437819</v>
      </c>
      <c r="N5" s="11" t="s">
        <v>90</v>
      </c>
      <c r="O5" s="12">
        <f>I17</f>
        <v>102621101.23353474</v>
      </c>
    </row>
    <row r="6" spans="1:15" x14ac:dyDescent="0.25">
      <c r="A6" t="s">
        <v>44</v>
      </c>
      <c r="B6" t="s">
        <v>9</v>
      </c>
      <c r="C6" s="8" t="s">
        <v>43</v>
      </c>
      <c r="D6" s="16">
        <f>VLOOKUP($C6,Px!$B$13:$N$16,9,0)</f>
        <v>5629.0847414239352</v>
      </c>
      <c r="E6" s="98">
        <f>VLOOKUP($C6,Px!$B$13:$N$16,10,0)</f>
        <v>52.8369217171646</v>
      </c>
      <c r="F6" s="55">
        <f>Px!L14</f>
        <v>2.5992705791524648</v>
      </c>
      <c r="G6" s="9"/>
      <c r="H6" s="156">
        <f>COPELEC!F6/1000</f>
        <v>16.873401605742856</v>
      </c>
      <c r="I6" s="110">
        <f t="shared" si="0"/>
        <v>891538.5997449148</v>
      </c>
      <c r="J6" s="111">
        <f t="shared" si="1"/>
        <v>0</v>
      </c>
      <c r="K6" s="111"/>
      <c r="L6" s="112">
        <f t="shared" si="2"/>
        <v>43858.536364031366</v>
      </c>
      <c r="N6" s="11" t="s">
        <v>86</v>
      </c>
      <c r="O6" s="12">
        <f>J17</f>
        <v>20417709.301944159</v>
      </c>
    </row>
    <row r="7" spans="1:15" x14ac:dyDescent="0.25">
      <c r="A7" t="s">
        <v>44</v>
      </c>
      <c r="B7" t="s">
        <v>9</v>
      </c>
      <c r="C7" s="8" t="s">
        <v>16</v>
      </c>
      <c r="D7" s="16">
        <f>VLOOKUP($C7,Px!$B$13:$N$16,9,0)</f>
        <v>5699.5050912964716</v>
      </c>
      <c r="E7" s="98">
        <f>VLOOKUP($C7,Px!$B$13:$N$16,10,0)</f>
        <v>55.289841959850612</v>
      </c>
      <c r="F7" s="55">
        <f>Px!L15</f>
        <v>2.5992705791524648</v>
      </c>
      <c r="G7" s="9"/>
      <c r="H7" s="156">
        <f>COPELEC!C6/1000</f>
        <v>19.224937348456127</v>
      </c>
      <c r="I7" s="110">
        <f t="shared" si="0"/>
        <v>1062943.7476841689</v>
      </c>
      <c r="J7" s="111">
        <f t="shared" si="1"/>
        <v>0</v>
      </c>
      <c r="K7" s="111"/>
      <c r="L7" s="112">
        <f t="shared" si="2"/>
        <v>49970.81403589141</v>
      </c>
      <c r="N7" s="11" t="s">
        <v>13</v>
      </c>
      <c r="O7" s="12">
        <f>K17</f>
        <v>0</v>
      </c>
    </row>
    <row r="8" spans="1:15" x14ac:dyDescent="0.25">
      <c r="A8" t="s">
        <v>44</v>
      </c>
      <c r="B8" t="s">
        <v>9</v>
      </c>
      <c r="C8" s="8" t="s">
        <v>77</v>
      </c>
      <c r="D8" s="16">
        <f>VLOOKUP($C8,Px!$B$13:$N$16,9,0)</f>
        <v>5405.3297587644292</v>
      </c>
      <c r="E8" s="98">
        <f>VLOOKUP($C8,Px!$B$13:$N$16,10,0)</f>
        <v>54.59871893535248</v>
      </c>
      <c r="F8" s="55">
        <v>2.5992705791524648</v>
      </c>
      <c r="G8" s="9"/>
      <c r="H8" s="156">
        <f>COPELEC!L6/1000</f>
        <v>0.64240617966104618</v>
      </c>
      <c r="I8" s="110">
        <f t="shared" ref="I8:I12" si="3">H8*E8*1000</f>
        <v>35074.554445647009</v>
      </c>
      <c r="J8" s="111">
        <f t="shared" ref="J8:J12" si="4">G8*D8*1000</f>
        <v>0</v>
      </c>
      <c r="K8" s="111"/>
      <c r="L8" s="112">
        <f t="shared" ref="L8:L12" si="5">H8*F8*1000</f>
        <v>1669.7874826586899</v>
      </c>
      <c r="N8" s="11" t="s">
        <v>50</v>
      </c>
      <c r="O8" s="12">
        <f>L17</f>
        <v>10037037.148413466</v>
      </c>
    </row>
    <row r="9" spans="1:15" x14ac:dyDescent="0.25">
      <c r="A9" t="s">
        <v>44</v>
      </c>
      <c r="B9" t="s">
        <v>10</v>
      </c>
      <c r="C9" s="8" t="s">
        <v>42</v>
      </c>
      <c r="D9" s="16">
        <f>VLOOKUP($C9,Px!$B$13:$N$16,9,0)</f>
        <v>5509.8244714785133</v>
      </c>
      <c r="E9" s="98">
        <f>VLOOKUP($C9,Px!$B$13:$N$16,10,0)</f>
        <v>52.751947574808291</v>
      </c>
      <c r="F9" s="55">
        <f>Px!M13</f>
        <v>6.1114951746762607</v>
      </c>
      <c r="G9" s="9"/>
      <c r="H9" s="156">
        <f>COPELEC!J7/1000</f>
        <v>782.63586398987024</v>
      </c>
      <c r="I9" s="110">
        <f t="shared" si="3"/>
        <v>41285566.067358427</v>
      </c>
      <c r="J9" s="111">
        <f t="shared" si="4"/>
        <v>0</v>
      </c>
      <c r="K9" s="111"/>
      <c r="L9" s="112">
        <f t="shared" si="5"/>
        <v>4783075.3063026788</v>
      </c>
      <c r="N9" s="13" t="s">
        <v>12</v>
      </c>
      <c r="O9" s="14">
        <f>SUM(O5:O8)</f>
        <v>133075847.68389235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VLOOKUP($C10,Px!$B$13:$N$16,9,0)</f>
        <v>5629.0847414239352</v>
      </c>
      <c r="E10" s="98">
        <f>VLOOKUP($C10,Px!$B$13:$N$16,10,0)</f>
        <v>52.8369217171646</v>
      </c>
      <c r="F10" s="55">
        <f>Px!M14</f>
        <v>6.1114951746762607</v>
      </c>
      <c r="G10" s="9"/>
      <c r="H10" s="156">
        <f>COPELEC!G7/1000</f>
        <v>24.651320752237634</v>
      </c>
      <c r="I10" s="110">
        <f t="shared" si="3"/>
        <v>1302499.904810695</v>
      </c>
      <c r="J10" s="111">
        <f t="shared" si="4"/>
        <v>0</v>
      </c>
      <c r="K10" s="111"/>
      <c r="L10" s="112">
        <f t="shared" si="5"/>
        <v>150656.42782669707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VLOOKUP($C11,Px!$B$13:$N$16,9,0)</f>
        <v>5699.5050912964716</v>
      </c>
      <c r="E11" s="98">
        <f>VLOOKUP($C11,Px!$B$13:$N$16,10,0)</f>
        <v>55.289841959850612</v>
      </c>
      <c r="F11" s="55">
        <f>Px!M15</f>
        <v>6.1114951746762607</v>
      </c>
      <c r="G11" s="9"/>
      <c r="H11" s="156">
        <f>COPELEC!D7/1000</f>
        <v>28.231511934735813</v>
      </c>
      <c r="I11" s="110">
        <f t="shared" si="3"/>
        <v>1560915.8331591797</v>
      </c>
      <c r="J11" s="111">
        <f t="shared" si="4"/>
        <v>0</v>
      </c>
      <c r="K11" s="111"/>
      <c r="L11" s="112">
        <f t="shared" si="5"/>
        <v>172536.74896295319</v>
      </c>
    </row>
    <row r="12" spans="1:15" x14ac:dyDescent="0.25">
      <c r="A12" t="s">
        <v>44</v>
      </c>
      <c r="B12" t="s">
        <v>10</v>
      </c>
      <c r="C12" s="8" t="s">
        <v>77</v>
      </c>
      <c r="D12" s="16">
        <f>VLOOKUP($C12,Px!$B$13:$N$16,9,0)</f>
        <v>5405.3297587644292</v>
      </c>
      <c r="E12" s="98">
        <f>VLOOKUP($C12,Px!$B$13:$N$16,10,0)</f>
        <v>54.59871893535248</v>
      </c>
      <c r="F12" s="55">
        <v>6.1114951746762607</v>
      </c>
      <c r="G12" s="9"/>
      <c r="H12" s="156">
        <f>COPELEC!M7/1000</f>
        <v>0.9360340058749117</v>
      </c>
      <c r="I12" s="110">
        <f t="shared" si="3"/>
        <v>51106.257600696372</v>
      </c>
      <c r="J12" s="111">
        <f t="shared" si="4"/>
        <v>0</v>
      </c>
      <c r="K12" s="111"/>
      <c r="L12" s="112">
        <f t="shared" si="5"/>
        <v>5720.567310237413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VLOOKUP($C13,Px!$B$13:$N$16,9,0)</f>
        <v>5509.8244714785133</v>
      </c>
      <c r="E13" s="98">
        <f>VLOOKUP($C13,Px!$B$13:$N$16,10,0)</f>
        <v>52.751947574808291</v>
      </c>
      <c r="F13" s="55">
        <f>Px!N13</f>
        <v>6.4146553735900778</v>
      </c>
      <c r="G13" s="9">
        <f>COPELEC!V8/1000</f>
        <v>3.4621398103369532</v>
      </c>
      <c r="H13" s="156">
        <f>COPELEC!K8/1000</f>
        <v>503.20817928243719</v>
      </c>
      <c r="I13" s="110">
        <f t="shared" si="0"/>
        <v>26545211.492721856</v>
      </c>
      <c r="J13" s="111">
        <f t="shared" si="1"/>
        <v>19075782.650674522</v>
      </c>
      <c r="K13" s="111"/>
      <c r="L13" s="112">
        <f t="shared" si="2"/>
        <v>3227907.051268565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VLOOKUP($C14,Px!$B$13:$N$16,9,0)</f>
        <v>5629.0847414239352</v>
      </c>
      <c r="E14" s="98">
        <f>VLOOKUP($C14,Px!$B$13:$N$16,10,0)</f>
        <v>52.8369217171646</v>
      </c>
      <c r="F14" s="55">
        <f>Px!N14</f>
        <v>6.4146553735900778</v>
      </c>
      <c r="G14" s="9">
        <f>COPELEC!U8/1000</f>
        <v>0.10834952313736086</v>
      </c>
      <c r="H14" s="156">
        <f>COPELEC!H8/1000</f>
        <v>15.748169990502278</v>
      </c>
      <c r="I14" s="110">
        <f t="shared" si="0"/>
        <v>832084.82497676974</v>
      </c>
      <c r="J14" s="111">
        <f t="shared" si="1"/>
        <v>609908.64743307768</v>
      </c>
      <c r="K14" s="111"/>
      <c r="L14" s="112">
        <f t="shared" si="2"/>
        <v>101019.08325378544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VLOOKUP($C15,Px!$B$13:$N$16,9,0)</f>
        <v>5699.5050912964716</v>
      </c>
      <c r="E15" s="98">
        <f>VLOOKUP($C15,Px!$B$13:$N$16,10,0)</f>
        <v>55.289841959850612</v>
      </c>
      <c r="F15" s="55">
        <f>Px!N15</f>
        <v>6.4146553735900778</v>
      </c>
      <c r="G15" s="9">
        <f>COPELEC!T8/1000</f>
        <v>0.12452656462007276</v>
      </c>
      <c r="H15" s="156">
        <f>COPELEC!E8/1000</f>
        <v>18.099438291795881</v>
      </c>
      <c r="I15" s="110">
        <f>H15*E15*1000</f>
        <v>1000715.0827154628</v>
      </c>
      <c r="J15" s="111">
        <f>G15*D15*1000</f>
        <v>709739.78905376385</v>
      </c>
      <c r="K15" s="111"/>
      <c r="L15" s="112">
        <f>H15*F15*1000</f>
        <v>116101.65909743047</v>
      </c>
    </row>
    <row r="16" spans="1:15" x14ac:dyDescent="0.25">
      <c r="A16" t="s">
        <v>44</v>
      </c>
      <c r="B16" t="s">
        <v>11</v>
      </c>
      <c r="C16" t="s">
        <v>77</v>
      </c>
      <c r="D16" s="102">
        <f>VLOOKUP($C16,Px!$B$13:$N$16,9,0)</f>
        <v>5405.3297587644292</v>
      </c>
      <c r="E16" s="103">
        <f>VLOOKUP($C16,Px!$B$13:$N$16,10,0)</f>
        <v>54.59871893535248</v>
      </c>
      <c r="F16" s="104">
        <v>6.4146553735900778</v>
      </c>
      <c r="G16" s="100">
        <f>COPELEC!W8/1000</f>
        <v>4.1215274140624205E-3</v>
      </c>
      <c r="H16" s="157">
        <f>COPELEC!N8/1000</f>
        <v>0.59904753115419418</v>
      </c>
      <c r="I16" s="105">
        <f>H16*E16*1000</f>
        <v>32707.227782404658</v>
      </c>
      <c r="J16" s="106">
        <f>G16*D16*1000</f>
        <v>22278.214782795003</v>
      </c>
      <c r="K16" s="106"/>
      <c r="L16" s="106">
        <f>H16*F16*1000</f>
        <v>3842.6834647541209</v>
      </c>
      <c r="M16" s="113"/>
    </row>
    <row r="17" spans="1:15" ht="15" x14ac:dyDescent="0.25">
      <c r="A17" s="18"/>
      <c r="B17" s="18"/>
      <c r="C17" s="18"/>
      <c r="D17" s="18"/>
      <c r="E17" s="52"/>
      <c r="F17" s="99" t="s">
        <v>12</v>
      </c>
      <c r="G17" s="129">
        <f>SUM(G5:G16)</f>
        <v>3.6991374255084493</v>
      </c>
      <c r="H17" s="134">
        <f t="shared" ref="H17:K17" si="6">SUM(H5:H16)</f>
        <v>1942.0295171550038</v>
      </c>
      <c r="I17" s="127">
        <f>SUM(I5:I16)</f>
        <v>102621101.23353474</v>
      </c>
      <c r="J17" s="127">
        <f>SUM(J5:J16)</f>
        <v>20417709.301944159</v>
      </c>
      <c r="K17" s="127">
        <f t="shared" si="6"/>
        <v>0</v>
      </c>
      <c r="L17" s="128">
        <f>SUM(L5:L16)</f>
        <v>10037037.148413466</v>
      </c>
    </row>
    <row r="19" spans="1:15" x14ac:dyDescent="0.25">
      <c r="E19" s="11" t="s">
        <v>74</v>
      </c>
      <c r="F19" t="s">
        <v>75</v>
      </c>
    </row>
    <row r="23" spans="1:15" ht="15" x14ac:dyDescent="0.25">
      <c r="I23" s="78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workbookViewId="0">
      <selection activeCell="F32" sqref="F32"/>
    </sheetView>
  </sheetViews>
  <sheetFormatPr baseColWidth="10" defaultRowHeight="13.5" x14ac:dyDescent="0.25"/>
  <cols>
    <col min="1" max="1" width="21" bestFit="1" customWidth="1"/>
    <col min="16" max="16" width="13.85546875" bestFit="1" customWidth="1"/>
    <col min="19" max="19" width="9.42578125" bestFit="1" customWidth="1"/>
    <col min="20" max="20" width="14.28515625" bestFit="1" customWidth="1"/>
    <col min="24" max="26" width="3.7109375" customWidth="1"/>
  </cols>
  <sheetData>
    <row r="2" spans="1:27" ht="14.25" thickBot="1" x14ac:dyDescent="0.3"/>
    <row r="3" spans="1:27" ht="15.75" thickBot="1" x14ac:dyDescent="0.3">
      <c r="A3" s="34" t="s">
        <v>45</v>
      </c>
      <c r="B3" s="34" t="s">
        <v>89</v>
      </c>
      <c r="C3" s="145" t="s">
        <v>46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7"/>
      <c r="P3" s="145" t="s">
        <v>24</v>
      </c>
      <c r="Q3" s="146"/>
      <c r="R3" s="146"/>
      <c r="S3" s="146"/>
      <c r="T3" s="146"/>
      <c r="U3" s="146"/>
      <c r="V3" s="146"/>
      <c r="W3" s="147"/>
      <c r="Z3" s="35"/>
      <c r="AA3" s="36"/>
    </row>
    <row r="4" spans="1:27" ht="15.75" thickBot="1" x14ac:dyDescent="0.3">
      <c r="C4" s="148" t="s">
        <v>16</v>
      </c>
      <c r="D4" s="148"/>
      <c r="E4" s="148"/>
      <c r="F4" s="148" t="s">
        <v>43</v>
      </c>
      <c r="G4" s="148"/>
      <c r="H4" s="148"/>
      <c r="I4" s="148" t="s">
        <v>42</v>
      </c>
      <c r="J4" s="148"/>
      <c r="K4" s="148"/>
      <c r="L4" s="148" t="s">
        <v>77</v>
      </c>
      <c r="M4" s="148"/>
      <c r="N4" s="148"/>
      <c r="O4" s="149" t="s">
        <v>47</v>
      </c>
      <c r="P4" s="145" t="s">
        <v>48</v>
      </c>
      <c r="Q4" s="146"/>
      <c r="R4" s="146"/>
      <c r="S4" s="147"/>
      <c r="T4" s="145" t="s">
        <v>49</v>
      </c>
      <c r="U4" s="146"/>
      <c r="V4" s="146"/>
      <c r="W4" s="147"/>
      <c r="AA4" s="37"/>
    </row>
    <row r="5" spans="1:27" ht="15.75" thickBot="1" x14ac:dyDescent="0.3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50"/>
      <c r="P5" s="43" t="s">
        <v>16</v>
      </c>
      <c r="Q5" s="43" t="s">
        <v>43</v>
      </c>
      <c r="R5" s="43" t="s">
        <v>42</v>
      </c>
      <c r="S5" s="44" t="s">
        <v>77</v>
      </c>
      <c r="T5" s="43" t="s">
        <v>16</v>
      </c>
      <c r="U5" s="44" t="s">
        <v>43</v>
      </c>
      <c r="V5" s="44" t="s">
        <v>42</v>
      </c>
      <c r="W5" s="44" t="s">
        <v>77</v>
      </c>
      <c r="AA5" s="37"/>
    </row>
    <row r="6" spans="1:27" ht="15" x14ac:dyDescent="0.25">
      <c r="A6" s="45" t="s">
        <v>53</v>
      </c>
      <c r="B6" s="46" t="s">
        <v>54</v>
      </c>
      <c r="C6" s="74">
        <v>19224.937348456126</v>
      </c>
      <c r="D6" s="75">
        <v>0</v>
      </c>
      <c r="E6" s="75">
        <v>0</v>
      </c>
      <c r="F6" s="75">
        <v>16873.401605742856</v>
      </c>
      <c r="G6" s="75">
        <v>0</v>
      </c>
      <c r="H6" s="75">
        <v>0</v>
      </c>
      <c r="I6" s="75">
        <v>531179.2062425355</v>
      </c>
      <c r="J6" s="75">
        <v>0</v>
      </c>
      <c r="K6" s="76">
        <v>0</v>
      </c>
      <c r="L6" s="75">
        <v>642.40617966104617</v>
      </c>
      <c r="M6" s="75">
        <v>0</v>
      </c>
      <c r="N6" s="76">
        <v>0</v>
      </c>
      <c r="O6" s="73">
        <v>567919.95137639553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5" x14ac:dyDescent="0.25">
      <c r="A7" s="45" t="s">
        <v>53</v>
      </c>
      <c r="B7" s="46" t="s">
        <v>55</v>
      </c>
      <c r="C7" s="74">
        <v>0</v>
      </c>
      <c r="D7" s="75">
        <v>28231.511934735812</v>
      </c>
      <c r="E7" s="75">
        <v>0</v>
      </c>
      <c r="F7" s="75">
        <v>0</v>
      </c>
      <c r="G7" s="75">
        <v>24651.320752237632</v>
      </c>
      <c r="H7" s="75">
        <v>0</v>
      </c>
      <c r="I7" s="75">
        <v>0</v>
      </c>
      <c r="J7" s="75">
        <v>782635.8639898703</v>
      </c>
      <c r="K7" s="76">
        <v>0</v>
      </c>
      <c r="L7" s="75">
        <v>0</v>
      </c>
      <c r="M7" s="75">
        <v>936.03400587491171</v>
      </c>
      <c r="N7" s="76">
        <v>0</v>
      </c>
      <c r="O7" s="73">
        <v>836454.73068271868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5" x14ac:dyDescent="0.25">
      <c r="A8" s="45" t="s">
        <v>53</v>
      </c>
      <c r="B8" s="46" t="s">
        <v>56</v>
      </c>
      <c r="C8" s="74">
        <v>0</v>
      </c>
      <c r="D8" s="75">
        <v>0</v>
      </c>
      <c r="E8" s="75">
        <v>18099.438291795879</v>
      </c>
      <c r="F8" s="75">
        <v>0</v>
      </c>
      <c r="G8" s="75">
        <v>0</v>
      </c>
      <c r="H8" s="75">
        <v>15748.169990502278</v>
      </c>
      <c r="I8" s="75">
        <v>0</v>
      </c>
      <c r="J8" s="75">
        <v>0</v>
      </c>
      <c r="K8" s="76">
        <v>503208.1792824372</v>
      </c>
      <c r="L8" s="75">
        <v>0</v>
      </c>
      <c r="M8" s="75">
        <v>0</v>
      </c>
      <c r="N8" s="76">
        <v>599.04753115419419</v>
      </c>
      <c r="O8" s="73">
        <v>537654.83509588963</v>
      </c>
      <c r="P8" s="47">
        <v>3.7924771461434032E-3</v>
      </c>
      <c r="Q8" s="48">
        <v>3.2998026689940564E-3</v>
      </c>
      <c r="R8" s="48">
        <v>0.1054400412274738</v>
      </c>
      <c r="S8" s="48">
        <v>1.2552179988843665E-4</v>
      </c>
      <c r="T8" s="49">
        <v>124.52656462007276</v>
      </c>
      <c r="U8" s="49">
        <v>108.34952313736086</v>
      </c>
      <c r="V8" s="49">
        <v>3462.1398103369534</v>
      </c>
      <c r="W8" s="49">
        <v>4.1215274140624203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U27"/>
  <sheetViews>
    <sheetView zoomScaleNormal="100" workbookViewId="0">
      <selection activeCell="K14" sqref="K14"/>
    </sheetView>
  </sheetViews>
  <sheetFormatPr baseColWidth="10" defaultRowHeight="13.5" x14ac:dyDescent="0.25"/>
  <cols>
    <col min="1" max="1" width="17.7109375" bestFit="1" customWidth="1"/>
    <col min="2" max="2" width="13" bestFit="1" customWidth="1"/>
    <col min="3" max="3" width="20.140625" bestFit="1" customWidth="1"/>
    <col min="4" max="4" width="24.28515625" bestFit="1" customWidth="1"/>
    <col min="5" max="5" width="15" customWidth="1"/>
    <col min="6" max="6" width="15.140625" customWidth="1"/>
    <col min="7" max="7" width="18.7109375" bestFit="1" customWidth="1"/>
    <col min="8" max="8" width="15.28515625" customWidth="1"/>
    <col min="9" max="9" width="13.42578125" bestFit="1" customWidth="1"/>
    <col min="10" max="10" width="18.85546875" customWidth="1"/>
    <col min="14" max="14" width="14.85546875" bestFit="1" customWidth="1"/>
    <col min="16" max="16" width="22" bestFit="1" customWidth="1"/>
  </cols>
  <sheetData>
    <row r="2" spans="1:15" x14ac:dyDescent="0.25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x14ac:dyDescent="0.25">
      <c r="A3" s="23" t="s">
        <v>21</v>
      </c>
      <c r="B3" s="22" t="s">
        <v>22</v>
      </c>
      <c r="C3" s="22">
        <v>79.322000000000003</v>
      </c>
      <c r="D3" s="24" t="s">
        <v>23</v>
      </c>
      <c r="E3" s="93"/>
      <c r="F3" s="22"/>
      <c r="G3" s="92"/>
    </row>
    <row r="4" spans="1:15" ht="25.5" x14ac:dyDescent="0.25">
      <c r="A4" s="25" t="s">
        <v>24</v>
      </c>
      <c r="B4" s="26" t="s">
        <v>25</v>
      </c>
      <c r="C4" s="26">
        <v>8.3592999999999993</v>
      </c>
      <c r="D4" s="27" t="s">
        <v>23</v>
      </c>
      <c r="E4" s="93"/>
      <c r="F4" s="22"/>
      <c r="G4" s="92"/>
      <c r="H4" s="132" t="s">
        <v>83</v>
      </c>
      <c r="I4" s="132" t="s">
        <v>82</v>
      </c>
      <c r="J4" s="132" t="s">
        <v>88</v>
      </c>
    </row>
    <row r="5" spans="1:15" x14ac:dyDescent="0.25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76</v>
      </c>
      <c r="H5" s="115">
        <v>3.3449466699414958</v>
      </c>
      <c r="I5" s="130">
        <v>3.37</v>
      </c>
      <c r="J5" s="116">
        <v>3.3700316074714429</v>
      </c>
    </row>
    <row r="6" spans="1:15" x14ac:dyDescent="0.25">
      <c r="A6" s="23" t="s">
        <v>26</v>
      </c>
      <c r="B6" s="22"/>
      <c r="C6" s="22">
        <v>779.31</v>
      </c>
      <c r="D6" s="24" t="s">
        <v>85</v>
      </c>
      <c r="E6" s="22"/>
      <c r="F6" s="22"/>
      <c r="G6" s="88" t="s">
        <v>72</v>
      </c>
      <c r="H6" s="116">
        <v>0.87534183766412499</v>
      </c>
      <c r="I6" s="131">
        <v>0.83829503674262562</v>
      </c>
      <c r="J6" s="116">
        <v>0.87942121205570145</v>
      </c>
    </row>
    <row r="7" spans="1:15" x14ac:dyDescent="0.25">
      <c r="A7" s="23" t="s">
        <v>27</v>
      </c>
      <c r="B7" s="22"/>
      <c r="C7" s="125">
        <v>257.13600000000002</v>
      </c>
      <c r="D7" s="24"/>
      <c r="E7" s="22"/>
      <c r="F7" s="22"/>
      <c r="G7" s="89" t="s">
        <v>73</v>
      </c>
      <c r="H7" s="117">
        <v>0.913295382872503</v>
      </c>
      <c r="I7" s="101">
        <v>0.80379824892460383</v>
      </c>
      <c r="J7" s="117">
        <v>0.80379756382292911</v>
      </c>
      <c r="O7" s="72"/>
    </row>
    <row r="8" spans="1:15" x14ac:dyDescent="0.25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72"/>
    </row>
    <row r="9" spans="1:15" x14ac:dyDescent="0.25">
      <c r="A9" s="25" t="s">
        <v>30</v>
      </c>
      <c r="B9" s="26"/>
      <c r="C9" s="30"/>
      <c r="D9" s="31" t="s">
        <v>68</v>
      </c>
      <c r="E9" s="22"/>
      <c r="F9" s="22"/>
      <c r="G9" s="22"/>
      <c r="O9" s="72"/>
    </row>
    <row r="10" spans="1:15" x14ac:dyDescent="0.25">
      <c r="A10" s="22"/>
      <c r="B10" s="22"/>
      <c r="C10" s="22"/>
      <c r="D10" s="22"/>
      <c r="E10" s="22"/>
      <c r="F10" s="22"/>
      <c r="G10" s="22"/>
    </row>
    <row r="11" spans="1:15" x14ac:dyDescent="0.25">
      <c r="A11" s="56"/>
      <c r="B11" s="56"/>
      <c r="C11" s="57"/>
      <c r="D11" s="56"/>
      <c r="E11" s="56"/>
      <c r="F11" s="56"/>
      <c r="G11" s="56"/>
      <c r="H11" s="58"/>
      <c r="I11" s="86"/>
      <c r="J11" s="58"/>
      <c r="L11" s="59" t="s">
        <v>9</v>
      </c>
      <c r="M11" s="59" t="s">
        <v>10</v>
      </c>
      <c r="N11" s="60" t="s">
        <v>11</v>
      </c>
    </row>
    <row r="12" spans="1:15" ht="25.5" x14ac:dyDescent="0.25">
      <c r="A12" s="61" t="s">
        <v>58</v>
      </c>
      <c r="B12" s="61" t="s">
        <v>31</v>
      </c>
      <c r="C12" s="61" t="s">
        <v>59</v>
      </c>
      <c r="D12" s="61" t="s">
        <v>32</v>
      </c>
      <c r="E12" s="61" t="s">
        <v>71</v>
      </c>
      <c r="F12" s="61" t="s">
        <v>33</v>
      </c>
      <c r="G12" s="61" t="s">
        <v>34</v>
      </c>
      <c r="H12" s="61" t="s">
        <v>35</v>
      </c>
      <c r="I12" s="61" t="s">
        <v>36</v>
      </c>
      <c r="J12" s="94" t="s">
        <v>36</v>
      </c>
      <c r="K12" s="96" t="s">
        <v>60</v>
      </c>
      <c r="L12" s="61" t="s">
        <v>61</v>
      </c>
      <c r="M12" s="61" t="s">
        <v>62</v>
      </c>
      <c r="N12" s="62" t="s">
        <v>63</v>
      </c>
    </row>
    <row r="13" spans="1:15" x14ac:dyDescent="0.25">
      <c r="A13" s="22" t="s">
        <v>64</v>
      </c>
      <c r="B13" s="22" t="s">
        <v>42</v>
      </c>
      <c r="C13" s="63" t="s">
        <v>65</v>
      </c>
      <c r="D13" s="64">
        <v>0.93120000000000003</v>
      </c>
      <c r="E13" s="64">
        <v>0.97019999999999995</v>
      </c>
      <c r="F13" s="65">
        <f>($C$3*$C$7/$C$8-$J$5)*D13</f>
        <v>76.971741437890671</v>
      </c>
      <c r="G13" s="65">
        <f>$C$4*$C$7/$C$8*E13</f>
        <v>8.7959110517059358</v>
      </c>
      <c r="H13" s="65">
        <f>F13*$C$6/1000</f>
        <v>59.984847819962575</v>
      </c>
      <c r="I13" s="87">
        <f>G13*$C$6</f>
        <v>6854.7414417049522</v>
      </c>
      <c r="J13" s="126">
        <f>I13*$J$7</f>
        <v>5509.8244714785133</v>
      </c>
      <c r="K13" s="66">
        <f>H13*$J$6</f>
        <v>52.751947574808291</v>
      </c>
      <c r="L13" s="67">
        <v>2.5992705791524648</v>
      </c>
      <c r="M13" s="67">
        <v>6.1114951746762607</v>
      </c>
      <c r="N13" s="66">
        <v>6.4146553735900778</v>
      </c>
    </row>
    <row r="14" spans="1:15" x14ac:dyDescent="0.25">
      <c r="A14" s="22" t="s">
        <v>64</v>
      </c>
      <c r="B14" s="22" t="s">
        <v>43</v>
      </c>
      <c r="C14" s="63" t="s">
        <v>66</v>
      </c>
      <c r="D14" s="64">
        <v>0.93269999999999997</v>
      </c>
      <c r="E14" s="64">
        <v>0.99119999999999997</v>
      </c>
      <c r="F14" s="65">
        <f t="shared" ref="F14:F16" si="0">($C$3*$C$7/$C$8-$J$5)*D14</f>
        <v>77.095729423454273</v>
      </c>
      <c r="G14" s="65">
        <f t="shared" ref="G14:G15" si="1">$C$4*$C$7/$C$8*E14</f>
        <v>8.9862987368077949</v>
      </c>
      <c r="H14" s="65">
        <f t="shared" ref="H14:H15" si="2">F14*$C$6/1000</f>
        <v>60.081472896992139</v>
      </c>
      <c r="I14" s="87">
        <f t="shared" ref="I14:I15" si="3">G14*$C$6</f>
        <v>7003.1124685816822</v>
      </c>
      <c r="J14" s="126">
        <f t="shared" ref="J14:J16" si="4">I14*$J$7</f>
        <v>5629.0847414239352</v>
      </c>
      <c r="K14" s="66">
        <f t="shared" ref="K14:K16" si="5">H14*$J$6</f>
        <v>52.8369217171646</v>
      </c>
      <c r="L14" s="67">
        <v>2.5992705791524648</v>
      </c>
      <c r="M14" s="67">
        <v>6.1114951746762607</v>
      </c>
      <c r="N14" s="66">
        <v>6.4146553735900778</v>
      </c>
    </row>
    <row r="15" spans="1:15" x14ac:dyDescent="0.25">
      <c r="A15" s="22" t="s">
        <v>64</v>
      </c>
      <c r="B15" s="22" t="s">
        <v>16</v>
      </c>
      <c r="C15" s="63" t="s">
        <v>67</v>
      </c>
      <c r="D15" s="64">
        <v>0.97599999999999998</v>
      </c>
      <c r="E15" s="64">
        <v>1.0036</v>
      </c>
      <c r="F15" s="65">
        <f t="shared" si="0"/>
        <v>80.674849273390564</v>
      </c>
      <c r="G15" s="65">
        <f t="shared" si="1"/>
        <v>9.0987181318203234</v>
      </c>
      <c r="H15" s="65">
        <f t="shared" si="2"/>
        <v>62.870716787245996</v>
      </c>
      <c r="I15" s="87">
        <f t="shared" si="3"/>
        <v>7090.722027308896</v>
      </c>
      <c r="J15" s="126">
        <f t="shared" si="4"/>
        <v>5699.5050912964716</v>
      </c>
      <c r="K15" s="66">
        <f t="shared" si="5"/>
        <v>55.289841959850612</v>
      </c>
      <c r="L15" s="67">
        <v>2.5992705791524648</v>
      </c>
      <c r="M15" s="67">
        <v>6.1114951746762607</v>
      </c>
      <c r="N15" s="66">
        <v>6.4146553735900778</v>
      </c>
    </row>
    <row r="16" spans="1:15" x14ac:dyDescent="0.25">
      <c r="A16" s="22" t="s">
        <v>64</v>
      </c>
      <c r="B16" s="22" t="s">
        <v>77</v>
      </c>
      <c r="C16" s="63" t="s">
        <v>78</v>
      </c>
      <c r="D16" s="64">
        <v>0.96379999999999999</v>
      </c>
      <c r="E16" s="64">
        <v>0.95179999999999998</v>
      </c>
      <c r="F16" s="65">
        <f t="shared" si="0"/>
        <v>79.666413657473186</v>
      </c>
      <c r="G16" s="65">
        <f>$C$4*$C$7/$C$8*E16</f>
        <v>8.6290951752357348</v>
      </c>
      <c r="H16" s="65">
        <f>F16*$C$6/1000</f>
        <v>62.084832827405421</v>
      </c>
      <c r="I16" s="87">
        <f>G16*$C$6</f>
        <v>6724.74016101296</v>
      </c>
      <c r="J16" s="126">
        <f t="shared" si="4"/>
        <v>5405.3297587644292</v>
      </c>
      <c r="K16" s="66">
        <f t="shared" si="5"/>
        <v>54.59871893535248</v>
      </c>
      <c r="L16" s="67">
        <v>2.5992705791524648</v>
      </c>
      <c r="M16" s="67">
        <v>6.1114951746762607</v>
      </c>
      <c r="N16" s="66">
        <v>6.4146553735900778</v>
      </c>
    </row>
    <row r="17" spans="1:21" x14ac:dyDescent="0.25">
      <c r="E17" s="72"/>
      <c r="I17" s="72"/>
      <c r="K17" s="133"/>
    </row>
    <row r="18" spans="1:21" x14ac:dyDescent="0.25">
      <c r="E18" s="72"/>
      <c r="I18" s="72"/>
    </row>
    <row r="19" spans="1:21" x14ac:dyDescent="0.25">
      <c r="D19" s="64"/>
      <c r="E19" s="72"/>
      <c r="F19" s="65"/>
      <c r="H19" s="65"/>
      <c r="I19" s="72"/>
      <c r="K19" s="66"/>
    </row>
    <row r="20" spans="1:21" x14ac:dyDescent="0.25">
      <c r="S20">
        <v>86.028999999999996</v>
      </c>
      <c r="U20">
        <v>54</v>
      </c>
    </row>
    <row r="21" spans="1:21" x14ac:dyDescent="0.25">
      <c r="A21" s="121"/>
      <c r="B21" s="121"/>
      <c r="P21" t="s">
        <v>72</v>
      </c>
      <c r="Q21">
        <v>0.83799999999999997</v>
      </c>
      <c r="U21">
        <v>5679.0649999999996</v>
      </c>
    </row>
    <row r="22" spans="1:21" x14ac:dyDescent="0.25">
      <c r="A22" s="121"/>
      <c r="B22" s="121"/>
      <c r="C22" s="151" t="s">
        <v>84</v>
      </c>
      <c r="D22" s="152"/>
      <c r="E22" s="153" t="s">
        <v>81</v>
      </c>
      <c r="F22" s="154"/>
      <c r="L22" s="114"/>
      <c r="P22" t="s">
        <v>73</v>
      </c>
      <c r="Q22">
        <v>0.80400000000000005</v>
      </c>
    </row>
    <row r="23" spans="1:21" x14ac:dyDescent="0.25">
      <c r="A23" s="122" t="s">
        <v>58</v>
      </c>
      <c r="B23" s="123" t="s">
        <v>31</v>
      </c>
      <c r="C23" s="122" t="s">
        <v>36</v>
      </c>
      <c r="D23" s="124" t="s">
        <v>60</v>
      </c>
      <c r="E23" s="122" t="s">
        <v>36</v>
      </c>
      <c r="F23" s="124" t="s">
        <v>60</v>
      </c>
      <c r="Q23" t="s">
        <v>80</v>
      </c>
      <c r="R23" t="s">
        <v>79</v>
      </c>
    </row>
    <row r="24" spans="1:21" x14ac:dyDescent="0.25">
      <c r="A24" s="23" t="s">
        <v>64</v>
      </c>
      <c r="B24" s="118" t="s">
        <v>42</v>
      </c>
      <c r="C24" s="95">
        <v>5424.7666076670121</v>
      </c>
      <c r="D24" s="66">
        <v>46.626205093684526</v>
      </c>
      <c r="E24" s="95">
        <v>5509.8288629999997</v>
      </c>
      <c r="F24" s="66">
        <v>50.284800000000004</v>
      </c>
      <c r="P24" s="22" t="s">
        <v>42</v>
      </c>
      <c r="Q24">
        <v>0.97019999999999995</v>
      </c>
      <c r="R24">
        <v>0.93120000000000003</v>
      </c>
      <c r="T24">
        <f>Q24*$U$21</f>
        <v>5509.8288629999997</v>
      </c>
      <c r="U24">
        <f>R24*$U$20</f>
        <v>50.284800000000004</v>
      </c>
    </row>
    <row r="25" spans="1:21" x14ac:dyDescent="0.25">
      <c r="A25" s="23" t="s">
        <v>64</v>
      </c>
      <c r="B25" s="118" t="s">
        <v>43</v>
      </c>
      <c r="C25" s="95">
        <v>5609.0922561286625</v>
      </c>
      <c r="D25" s="66">
        <v>47.558729195558215</v>
      </c>
      <c r="E25" s="95">
        <v>5629.0892279999998</v>
      </c>
      <c r="F25" s="66">
        <v>50.3658</v>
      </c>
      <c r="P25" s="22" t="s">
        <v>43</v>
      </c>
      <c r="Q25">
        <v>0.99119999999999997</v>
      </c>
      <c r="R25">
        <v>0.93269999999999997</v>
      </c>
      <c r="T25">
        <f t="shared" ref="T25:T27" si="6">Q25*$U$21</f>
        <v>5629.0892279999998</v>
      </c>
      <c r="U25">
        <f t="shared" ref="U25:U27" si="7">R25*$U$20</f>
        <v>50.3658</v>
      </c>
    </row>
    <row r="26" spans="1:21" x14ac:dyDescent="0.25">
      <c r="A26" s="23" t="s">
        <v>64</v>
      </c>
      <c r="B26" s="118" t="s">
        <v>16</v>
      </c>
      <c r="C26" s="95">
        <v>5716.3777728803343</v>
      </c>
      <c r="D26" s="66">
        <v>49.004889567447897</v>
      </c>
      <c r="E26" s="95">
        <v>5699.509634</v>
      </c>
      <c r="F26" s="66">
        <v>52.704000000000001</v>
      </c>
      <c r="P26" s="22" t="s">
        <v>16</v>
      </c>
      <c r="Q26">
        <v>1.0036</v>
      </c>
      <c r="R26">
        <v>0.97599999999999998</v>
      </c>
      <c r="T26">
        <f t="shared" si="6"/>
        <v>5699.509634</v>
      </c>
      <c r="U26">
        <f t="shared" si="7"/>
        <v>52.704000000000001</v>
      </c>
    </row>
    <row r="27" spans="1:21" x14ac:dyDescent="0.25">
      <c r="A27" s="25" t="s">
        <v>64</v>
      </c>
      <c r="B27" s="26" t="s">
        <v>77</v>
      </c>
      <c r="C27" s="119">
        <v>5440.1746340090076</v>
      </c>
      <c r="D27" s="120">
        <v>49.493592037948545</v>
      </c>
      <c r="E27" s="119">
        <v>5405.3340669999998</v>
      </c>
      <c r="F27" s="120">
        <v>52.045200000000001</v>
      </c>
      <c r="P27" s="22" t="s">
        <v>77</v>
      </c>
      <c r="Q27">
        <v>0.95179999999999998</v>
      </c>
      <c r="R27">
        <v>0.96379999999999999</v>
      </c>
      <c r="T27">
        <f t="shared" si="6"/>
        <v>5405.3340669999998</v>
      </c>
      <c r="U27">
        <f t="shared" si="7"/>
        <v>52.045200000000001</v>
      </c>
    </row>
  </sheetData>
  <mergeCells count="2">
    <mergeCell ref="C22:D22"/>
    <mergeCell ref="E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2020-09-15T12:54:44Z</dcterms:modified>
</cp:coreProperties>
</file>