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0-oct\"/>
    </mc:Choice>
  </mc:AlternateContent>
  <xr:revisionPtr revIDLastSave="0" documentId="13_ncr:1_{1B95D3B1-D1F2-4560-8EF6-DE2F1411757E}" xr6:coauthVersionLast="45" xr6:coauthVersionMax="45" xr10:uidLastSave="{00000000-0000-0000-0000-000000000000}"/>
  <bookViews>
    <workbookView xWindow="-1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" i="2" l="1"/>
  <c r="J15" i="2"/>
  <c r="K14" i="2"/>
  <c r="J14" i="2"/>
  <c r="J13" i="2"/>
  <c r="K13" i="2"/>
  <c r="L6" i="3" l="1"/>
  <c r="L7" i="3"/>
  <c r="L8" i="3"/>
  <c r="F13" i="2" l="1"/>
  <c r="G13" i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F15" i="2"/>
  <c r="F14" i="2"/>
  <c r="H14" i="2" l="1"/>
  <c r="H15" i="2"/>
  <c r="E13" i="1" l="1"/>
  <c r="E10" i="1"/>
  <c r="E7" i="1"/>
  <c r="E12" i="1"/>
  <c r="G14" i="2"/>
  <c r="I14" i="2" s="1"/>
  <c r="G15" i="2"/>
  <c r="I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D11" i="1" s="1"/>
  <c r="D8" i="1" l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G14" i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<sst xmlns="http://schemas.openxmlformats.org/spreadsheetml/2006/main" count="130" uniqueCount="78">
  <si>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</si>
  <si>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</si>
  <si>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</si>
  <si>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</si>
  <si>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</si>
  <si>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</si>
  <si>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</si>
  <si>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</si>
  <si>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</si>
  <si>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</si>
  <si>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</si>
  <si>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</si>
  <si>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</si>
  <si>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</si>
  <si>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</si>
  <si>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</si>
  <si>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</si>
  <si>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</si>
  <si>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</si>
  <si>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</si>
  <si>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</si>
  <si>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</si>
  <si>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</si>
  <si>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</si>
  <si>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</si>
  <si>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</si>
  <si>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</si>
  <si>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</si>
  <si>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</si>
  <si>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</si>
  <si>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</si>
  <si>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</si>
  <si>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</si>
  <si>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</si>
  <si>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</si>
  <si>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</si>
  <si>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</si>
  <si>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</si>
  <si>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</si>
  <si>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</si>
  <si>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</si>
  <si>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</si>
  <si>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</si>
  <si>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</si>
  <si>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</si>
  <si>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</si>
  <si>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</si>
  <si>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</si>
  <si>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</si>
  <si>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</si>
  <si>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</si>
  <si>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</si>
  <si>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</si>
  <si>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</si>
  <si>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</si>
  <si>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</si>
  <si>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</si>
  <si>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</si>
  <si>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</si>
  <si>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</si>
  <si>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</si>
  <si>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</si>
  <si>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</si>
  <si>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</si>
  <si>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</si>
  <si>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</si>
  <si>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</si>
  <si>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PNP 2T-20 (abr-20 a sep-20)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</si>
  <si>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</si>
  <si>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</si>
  <si>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</si>
  <si>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</si>
  <si>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</si>
  <si>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</si>
  <si>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</si>
  <si>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Septiembre</t>
  </si>
  <si>
    <t>Capacity: 1,386 kW</t>
  </si>
  <si>
    <t>Active Energy: 656,727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</si>
</sst>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7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/>
    </xf>
    <xf numFmtId="177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F24" sqref="F24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09" t="s">
        <v>16</v>
      </c>
      <c r="J2" s="110"/>
      <c r="K2" s="110"/>
      <c r="L2" s="111"/>
    </row>
    <row r="3" spans="1:15" x14ac:dyDescent="0.25">
      <c r="A3" s="112" t="s">
        <v>15</v>
      </c>
      <c r="B3" s="115" t="s">
        <v>0</v>
      </c>
      <c r="C3" s="117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4" t="s">
        <v>59</v>
      </c>
      <c r="O3" s="114"/>
    </row>
    <row r="4" spans="1:15" ht="15" x14ac:dyDescent="0.25">
      <c r="A4" s="113"/>
      <c r="B4" s="116"/>
      <c r="C4" s="118"/>
      <c r="D4" s="75" t="s">
        <v>6</v>
      </c>
      <c r="E4" s="73" t="s">
        <v>7</v>
      </c>
      <c r="F4" s="33" t="s">
        <v>53</v>
      </c>
      <c r="G4" s="3" t="s">
        <v>58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68</v>
      </c>
      <c r="O4" s="10" t="s">
        <v>73</v>
      </c>
    </row>
    <row r="5" spans="1:15" x14ac:dyDescent="0.25">
      <c r="A5" t="s">
        <v>73</v>
      </c>
      <c r="B5" s="5" t="s">
        <v>9</v>
      </c>
      <c r="C5" s="6" t="s">
        <v>41</v>
      </c>
      <c r="D5" s="17">
        <f>VLOOKUP($C5,Px!$B$13:$K$16,9,0)</f>
        <v>5509.8244714785133</v>
      </c>
      <c r="E5" s="89">
        <f>VLOOKUP($C5,Px!$B$13:$K$16,10,0)</f>
        <v>52.895316170244087</v>
      </c>
      <c r="F5" s="51">
        <v>5.980771545446177</v>
      </c>
      <c r="G5" s="7"/>
      <c r="H5" s="91">
        <f>(COOPELAN!C6)/1000</f>
        <v>0</v>
      </c>
      <c r="I5" s="93">
        <f t="shared" ref="I5:I12" si="0">H5*E5*1000</f>
        <v>0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">
        <v>77</v>
      </c>
      <c r="O5" s="12">
        <f>I14</f>
        <v>34774653.444514565</v>
      </c>
    </row>
    <row r="6" spans="1:15" x14ac:dyDescent="0.25">
      <c r="A6" t="s">
        <v>73</v>
      </c>
      <c r="B6" t="s">
        <v>9</v>
      </c>
      <c r="C6" s="8" t="s">
        <v>72</v>
      </c>
      <c r="D6" s="16">
        <f>VLOOKUP($C6,Px!$B$13:$K$16,9,0)</f>
        <v>5424.0706583272813</v>
      </c>
      <c r="E6" s="90">
        <f>VLOOKUP($C6,Px!$B$13:$K$16,10,0)</f>
        <v>52.963480237473789</v>
      </c>
      <c r="F6" s="52">
        <v>5.980771545446177</v>
      </c>
      <c r="G6" s="9"/>
      <c r="H6" s="92">
        <f>(COOPELAN!F6)/1000</f>
        <v>183.47444019462668</v>
      </c>
      <c r="I6" s="96">
        <f t="shared" si="0"/>
        <v>9717444.8873296771</v>
      </c>
      <c r="J6" s="97">
        <f t="shared" si="1"/>
        <v>0</v>
      </c>
      <c r="K6" s="97"/>
      <c r="L6" s="98">
        <f t="shared" si="2"/>
        <v>1097318.7112326897</v>
      </c>
      <c r="N6" s="11" t="s">
        <v>76</v>
      </c>
      <c r="O6" s="12">
        <f>J14</f>
        <v>7519531.3747243071</v>
      </c>
    </row>
    <row r="7" spans="1:15" x14ac:dyDescent="0.25">
      <c r="A7" t="s">
        <v>73</v>
      </c>
      <c r="B7" t="s">
        <v>9</v>
      </c>
      <c r="C7" s="8" t="s">
        <v>74</v>
      </c>
      <c r="D7" s="16">
        <f>VLOOKUP($C7,Px!$B$13:$K$16,9,0)</f>
        <v>5416.6878797116115</v>
      </c>
      <c r="E7" s="90">
        <f>VLOOKUP($C7,Px!$B$13:$K$16,10,0)</f>
        <v>52.747627357913075</v>
      </c>
      <c r="F7" s="52">
        <v>5.980771545446177</v>
      </c>
      <c r="G7" s="9"/>
      <c r="H7" s="92">
        <f>(COOPELAN!I6)/1000</f>
        <v>10.82433314166199</v>
      </c>
      <c r="I7" s="96">
        <f t="shared" si="0"/>
        <v>570957.89095429517</v>
      </c>
      <c r="J7" s="97">
        <f t="shared" si="1"/>
        <v>0</v>
      </c>
      <c r="K7" s="97"/>
      <c r="L7" s="98">
        <f t="shared" si="2"/>
        <v>64737.863652082058</v>
      </c>
      <c r="N7" s="11" t="s">
        <v>13</v>
      </c>
      <c r="O7" s="12">
        <f>K14</f>
        <v>0</v>
      </c>
    </row>
    <row r="8" spans="1:15" x14ac:dyDescent="0.25">
      <c r="A8" t="s">
        <v>73</v>
      </c>
      <c r="B8" t="s">
        <v>10</v>
      </c>
      <c r="C8" s="8" t="s">
        <v>41</v>
      </c>
      <c r="D8" s="16">
        <f>VLOOKUP($C8,Px!$B$13:$K$16,9,0)</f>
        <v>5509.8244714785133</v>
      </c>
      <c r="E8" s="90">
        <f>VLOOKUP($C8,Px!$B$13:$K$16,10,0)</f>
        <v>52.895316170244087</v>
      </c>
      <c r="F8" s="52">
        <v>19.080435595907318</v>
      </c>
      <c r="G8" s="9"/>
      <c r="H8" s="92">
        <f>(COOPELAN!D7)/1000</f>
        <v>0</v>
      </c>
      <c r="I8" s="96">
        <f t="shared" ref="I8:I10" si="3">H8*E8*1000</f>
        <v>0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9898870.5758950841</v>
      </c>
    </row>
    <row r="9" spans="1:15" x14ac:dyDescent="0.25">
      <c r="A9" t="s">
        <v>73</v>
      </c>
      <c r="B9" t="s">
        <v>10</v>
      </c>
      <c r="C9" s="8" t="s">
        <v>72</v>
      </c>
      <c r="D9" s="16">
        <f>VLOOKUP($C9,Px!$B$13:$K$16,9,0)</f>
        <v>5424.0706583272813</v>
      </c>
      <c r="E9" s="90">
        <f>VLOOKUP($C9,Px!$B$13:$K$16,10,0)</f>
        <v>52.963480237473789</v>
      </c>
      <c r="F9" s="52">
        <v>19.080435595907318</v>
      </c>
      <c r="G9" s="9"/>
      <c r="H9" s="92">
        <f>(COOPELAN!G7)/1000</f>
        <v>273.17802418175523</v>
      </c>
      <c r="I9" s="96">
        <f t="shared" si="3"/>
        <v>14468458.885062529</v>
      </c>
      <c r="J9" s="97">
        <f t="shared" si="4"/>
        <v>0</v>
      </c>
      <c r="K9" s="97"/>
      <c r="L9" s="98">
        <f t="shared" si="5"/>
        <v>5212355.6966171926</v>
      </c>
      <c r="N9" s="13" t="s">
        <v>12</v>
      </c>
      <c r="O9" s="14">
        <f>SUM(O5:O8)</f>
        <v>52193055.395133957</v>
      </c>
    </row>
    <row r="10" spans="1:15" x14ac:dyDescent="0.25">
      <c r="A10" t="s">
        <v>73</v>
      </c>
      <c r="B10" t="s">
        <v>10</v>
      </c>
      <c r="C10" s="8" t="s">
        <v>74</v>
      </c>
      <c r="D10" s="16">
        <f>VLOOKUP($C10,Px!$B$13:$K$16,9,0)</f>
        <v>5416.6878797116115</v>
      </c>
      <c r="E10" s="90">
        <f>VLOOKUP($C10,Px!$B$13:$K$16,10,0)</f>
        <v>52.747627357913075</v>
      </c>
      <c r="F10" s="52">
        <v>19.080435595907318</v>
      </c>
      <c r="G10" s="9"/>
      <c r="H10" s="92">
        <f>(COOPELAN!J7)/1000</f>
        <v>16.118822790649311</v>
      </c>
      <c r="I10" s="96">
        <f t="shared" si="3"/>
        <v>850229.65800940641</v>
      </c>
      <c r="J10" s="97">
        <f t="shared" si="4"/>
        <v>0</v>
      </c>
      <c r="K10" s="97"/>
      <c r="L10" s="98">
        <f t="shared" si="5"/>
        <v>307554.16013882722</v>
      </c>
    </row>
    <row r="11" spans="1:15" x14ac:dyDescent="0.25">
      <c r="A11" t="s">
        <v>73</v>
      </c>
      <c r="B11" t="s">
        <v>11</v>
      </c>
      <c r="C11" s="8" t="s">
        <v>41</v>
      </c>
      <c r="D11" s="16">
        <f>VLOOKUP($C11,Px!$B$13:$K$16,9,0)</f>
        <v>5509.8244714785133</v>
      </c>
      <c r="E11" s="90">
        <f>VLOOKUP($C11,Px!$B$13:$K$16,10,0)</f>
        <v>52.895316170244087</v>
      </c>
      <c r="F11" s="52">
        <v>18.580705147472244</v>
      </c>
      <c r="G11" s="9">
        <f>COOPELAN!M8/1000</f>
        <v>0</v>
      </c>
      <c r="H11" s="92">
        <f>(COOPELAN!E8)/1000</f>
        <v>0</v>
      </c>
      <c r="I11" s="96">
        <f t="shared" si="0"/>
        <v>0</v>
      </c>
      <c r="J11" s="97">
        <f t="shared" si="1"/>
        <v>0</v>
      </c>
      <c r="K11" s="97"/>
      <c r="L11" s="98">
        <f t="shared" si="2"/>
        <v>0</v>
      </c>
    </row>
    <row r="12" spans="1:15" x14ac:dyDescent="0.25">
      <c r="A12" t="s">
        <v>73</v>
      </c>
      <c r="B12" t="s">
        <v>11</v>
      </c>
      <c r="C12" s="8" t="s">
        <v>72</v>
      </c>
      <c r="D12" s="16">
        <f>VLOOKUP($C12,Px!$B$13:$K$16,9,0)</f>
        <v>5424.0706583272813</v>
      </c>
      <c r="E12" s="90">
        <f>VLOOKUP($C12,Px!$B$13:$K$16,10,0)</f>
        <v>52.963480237473789</v>
      </c>
      <c r="F12" s="52">
        <v>18.580705147472244</v>
      </c>
      <c r="G12" s="9">
        <f>COOPELAN!N8/1000</f>
        <v>1.3092201023464054</v>
      </c>
      <c r="H12" s="92">
        <f>(COOPELAN!H8)/1000</f>
        <v>163.4896390002686</v>
      </c>
      <c r="I12" s="96">
        <f t="shared" si="0"/>
        <v>8658980.2642224487</v>
      </c>
      <c r="J12" s="97">
        <f t="shared" si="1"/>
        <v>7101302.3424293781</v>
      </c>
      <c r="K12" s="97"/>
      <c r="L12" s="98">
        <f t="shared" si="2"/>
        <v>3037752.7769306698</v>
      </c>
    </row>
    <row r="13" spans="1:15" x14ac:dyDescent="0.25">
      <c r="A13" t="s">
        <v>73</v>
      </c>
      <c r="B13" t="s">
        <v>11</v>
      </c>
      <c r="C13" s="8" t="s">
        <v>74</v>
      </c>
      <c r="D13" s="16">
        <f>VLOOKUP($C13,Px!$B$13:$K$16,9,0)</f>
        <v>5416.6878797116115</v>
      </c>
      <c r="E13" s="90">
        <f>VLOOKUP($C13,Px!$B$13:$K$16,10,0)</f>
        <v>52.747627357913075</v>
      </c>
      <c r="F13" s="52">
        <v>18.580705147472244</v>
      </c>
      <c r="G13" s="9">
        <f>COOPELAN!O8/1000</f>
        <v>7.7211211275698508E-2</v>
      </c>
      <c r="H13" s="92">
        <f>(COOPELAN!K8)/1000</f>
        <v>9.6417959330244418</v>
      </c>
      <c r="I13" s="96">
        <f>H13*E13*1000</f>
        <v>508581.85893621505</v>
      </c>
      <c r="J13" s="97">
        <f>G13*D13*1000</f>
        <v>418229.03229492862</v>
      </c>
      <c r="K13" s="97"/>
      <c r="L13" s="98">
        <f>H13*F13*1000</f>
        <v>179151.36732362417</v>
      </c>
    </row>
    <row r="14" spans="1:15" ht="15" x14ac:dyDescent="0.25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1.3864313136221038</v>
      </c>
      <c r="H14" s="128">
        <f t="shared" si="6"/>
        <v>656.72705524198625</v>
      </c>
      <c r="I14" s="108">
        <f t="shared" si="6"/>
        <v>34774653.444514565</v>
      </c>
      <c r="J14" s="108">
        <f t="shared" si="6"/>
        <v>7519531.3747243071</v>
      </c>
      <c r="K14" s="108">
        <f t="shared" si="6"/>
        <v>0</v>
      </c>
      <c r="L14" s="104">
        <f t="shared" si="6"/>
        <v>9898870.5758950841</v>
      </c>
    </row>
    <row r="16" spans="1:15" x14ac:dyDescent="0.25">
      <c r="E16" s="11" t="s">
        <v>63</v>
      </c>
      <c r="F16" t="s">
        <v>64</v>
      </c>
      <c r="M16" s="99"/>
    </row>
    <row r="20" spans="1:15" ht="15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N6" sqref="N6:O8"/>
    </sheetView>
  </sheetViews>
  <sheetFormatPr baseColWidth="10" defaultRowHeight="13.5" x14ac:dyDescent="0.25"/>
  <cols>
    <col min="1" max="1" width="21" bestFit="1" customWidth="1"/>
    <col min="13" max="13" width="14.28515625" bestFit="1" customWidth="1"/>
    <col min="15" max="15" width="12.28515625" bestFit="1" customWidth="1"/>
    <col min="16" max="18" width="3.7109375" customWidth="1"/>
  </cols>
  <sheetData>
    <row r="2" spans="1:19" ht="14.25" thickBot="1" x14ac:dyDescent="0.3"/>
    <row r="3" spans="1:19" ht="15.75" thickBot="1" x14ac:dyDescent="0.3">
      <c r="A3" s="34" t="s">
        <v>42</v>
      </c>
      <c r="B3" s="34" t="s">
        <v>75</v>
      </c>
      <c r="C3" s="119" t="s">
        <v>43</v>
      </c>
      <c r="D3" s="120"/>
      <c r="E3" s="120"/>
      <c r="F3" s="120"/>
      <c r="G3" s="120"/>
      <c r="H3" s="120"/>
      <c r="I3" s="120"/>
      <c r="J3" s="120"/>
      <c r="K3" s="120"/>
      <c r="L3" s="121"/>
      <c r="M3" s="119" t="s">
        <v>23</v>
      </c>
      <c r="N3" s="120"/>
      <c r="O3" s="121"/>
      <c r="R3" s="35"/>
      <c r="S3" s="36"/>
    </row>
    <row r="4" spans="1:19" ht="15.75" thickBot="1" x14ac:dyDescent="0.3">
      <c r="C4" s="122" t="s">
        <v>69</v>
      </c>
      <c r="D4" s="122"/>
      <c r="E4" s="122"/>
      <c r="F4" s="122" t="s">
        <v>70</v>
      </c>
      <c r="G4" s="122"/>
      <c r="H4" s="122"/>
      <c r="I4" s="122" t="s">
        <v>71</v>
      </c>
      <c r="J4" s="122"/>
      <c r="K4" s="122"/>
      <c r="L4" s="123" t="s">
        <v>44</v>
      </c>
      <c r="M4" s="119" t="s">
        <v>45</v>
      </c>
      <c r="N4" s="120"/>
      <c r="O4" s="121"/>
      <c r="S4" s="37"/>
    </row>
    <row r="5" spans="1:19" ht="15.75" thickBot="1" x14ac:dyDescent="0.3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4"/>
      <c r="M5" s="43" t="s">
        <v>69</v>
      </c>
      <c r="N5" s="44" t="s">
        <v>70</v>
      </c>
      <c r="O5" s="44" t="s">
        <v>71</v>
      </c>
      <c r="S5" s="37"/>
    </row>
    <row r="6" spans="1:19" ht="15" x14ac:dyDescent="0.25">
      <c r="A6" s="45" t="s">
        <v>49</v>
      </c>
      <c r="B6" s="46" t="s">
        <v>50</v>
      </c>
      <c r="C6" s="67">
        <v>0</v>
      </c>
      <c r="D6" s="68">
        <v>0</v>
      </c>
      <c r="E6" s="68">
        <v>0</v>
      </c>
      <c r="F6" s="68">
        <v>183474.44019462669</v>
      </c>
      <c r="G6" s="68">
        <v>0</v>
      </c>
      <c r="H6" s="68">
        <v>0</v>
      </c>
      <c r="I6" s="68">
        <v>10824.333141661989</v>
      </c>
      <c r="J6" s="68">
        <v>0</v>
      </c>
      <c r="K6" s="69">
        <v>0</v>
      </c>
      <c r="L6" s="66">
        <f>SUM(C6:K6)</f>
        <v>194298.77333628866</v>
      </c>
      <c r="M6" s="47">
        <v>0</v>
      </c>
      <c r="N6" s="47">
        <v>0</v>
      </c>
      <c r="O6" s="47">
        <v>0</v>
      </c>
      <c r="P6" s="48"/>
      <c r="S6" s="49"/>
    </row>
    <row r="7" spans="1:19" ht="15" x14ac:dyDescent="0.25">
      <c r="A7" s="45" t="s">
        <v>49</v>
      </c>
      <c r="B7" s="46" t="s">
        <v>51</v>
      </c>
      <c r="C7" s="67">
        <v>0</v>
      </c>
      <c r="D7" s="68">
        <v>0</v>
      </c>
      <c r="E7" s="68">
        <v>0</v>
      </c>
      <c r="F7" s="68">
        <v>0</v>
      </c>
      <c r="G7" s="68">
        <v>273178.02418175526</v>
      </c>
      <c r="H7" s="68">
        <v>0</v>
      </c>
      <c r="I7" s="68">
        <v>0</v>
      </c>
      <c r="J7" s="68">
        <v>16118.82279064931</v>
      </c>
      <c r="K7" s="69">
        <v>0</v>
      </c>
      <c r="L7" s="66">
        <f t="shared" ref="L7:L8" si="0">SUM(C7:K7)</f>
        <v>289296.84697240457</v>
      </c>
      <c r="M7" s="47">
        <v>0</v>
      </c>
      <c r="N7" s="47">
        <v>0</v>
      </c>
      <c r="O7" s="47">
        <v>0</v>
      </c>
      <c r="P7" s="48"/>
      <c r="S7" s="49"/>
    </row>
    <row r="8" spans="1:19" ht="15" x14ac:dyDescent="0.25">
      <c r="A8" s="45" t="s">
        <v>49</v>
      </c>
      <c r="B8" s="46" t="s">
        <v>52</v>
      </c>
      <c r="C8" s="67">
        <v>0</v>
      </c>
      <c r="D8" s="68">
        <v>0</v>
      </c>
      <c r="E8" s="68">
        <v>0</v>
      </c>
      <c r="F8" s="68">
        <v>0</v>
      </c>
      <c r="G8" s="68">
        <v>0</v>
      </c>
      <c r="H8" s="68">
        <v>163489.63900026859</v>
      </c>
      <c r="I8" s="68">
        <v>0</v>
      </c>
      <c r="J8" s="68">
        <v>0</v>
      </c>
      <c r="K8" s="69">
        <v>9641.7959330244412</v>
      </c>
      <c r="L8" s="66">
        <f t="shared" si="0"/>
        <v>173131.43493329303</v>
      </c>
      <c r="M8" s="47">
        <v>0</v>
      </c>
      <c r="N8" s="47">
        <v>1309.2201023464054</v>
      </c>
      <c r="O8" s="47">
        <v>77.211211275698503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L14" sqref="L14"/>
    </sheetView>
  </sheetViews>
  <sheetFormatPr baseColWidth="10" defaultRowHeight="13.5" x14ac:dyDescent="0.25"/>
  <cols>
    <col min="1" max="1" width="17.7109375" bestFit="1" customWidth="1"/>
    <col min="2" max="2" width="13" bestFit="1" customWidth="1"/>
    <col min="3" max="3" width="20.140625" bestFit="1" customWidth="1"/>
    <col min="4" max="4" width="24.28515625" bestFit="1" customWidth="1"/>
    <col min="5" max="5" width="15" customWidth="1"/>
    <col min="6" max="6" width="15.140625" customWidth="1"/>
    <col min="7" max="7" width="18.7109375" bestFit="1" customWidth="1"/>
    <col min="8" max="8" width="15.28515625" customWidth="1"/>
    <col min="9" max="9" width="13.42578125" bestFit="1" customWidth="1"/>
    <col min="10" max="10" width="12" bestFit="1" customWidth="1"/>
    <col min="12" max="12" width="22" bestFit="1" customWidth="1"/>
  </cols>
  <sheetData>
    <row r="2" spans="1:11" x14ac:dyDescent="0.25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x14ac:dyDescent="0.25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27">
        <v>44078</v>
      </c>
      <c r="I3" s="127">
        <v>44106</v>
      </c>
    </row>
    <row r="4" spans="1:11" x14ac:dyDescent="0.25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66</v>
      </c>
      <c r="I4" s="56" t="s">
        <v>66</v>
      </c>
    </row>
    <row r="5" spans="1:11" x14ac:dyDescent="0.25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65</v>
      </c>
      <c r="H5" s="101">
        <v>3.1463981736115865</v>
      </c>
      <c r="I5" s="101">
        <v>3.1463981736115865</v>
      </c>
    </row>
    <row r="6" spans="1:11" x14ac:dyDescent="0.25">
      <c r="A6" s="23" t="s">
        <v>25</v>
      </c>
      <c r="B6" s="22"/>
      <c r="C6" s="22">
        <v>779.31</v>
      </c>
      <c r="D6" s="24" t="s">
        <v>67</v>
      </c>
      <c r="E6" s="22"/>
      <c r="F6" s="22"/>
      <c r="G6" s="81" t="s">
        <v>61</v>
      </c>
      <c r="H6" s="125">
        <v>0.87942121205570145</v>
      </c>
      <c r="I6" s="125">
        <v>0.87943198434289549</v>
      </c>
    </row>
    <row r="7" spans="1:11" x14ac:dyDescent="0.25">
      <c r="A7" s="23" t="s">
        <v>26</v>
      </c>
      <c r="B7" s="22"/>
      <c r="C7" s="102">
        <v>257.13600000000002</v>
      </c>
      <c r="D7" s="24"/>
      <c r="E7" s="22"/>
      <c r="F7" s="22"/>
      <c r="G7" s="82" t="s">
        <v>62</v>
      </c>
      <c r="H7" s="126">
        <v>0.80379756382292911</v>
      </c>
      <c r="I7" s="126">
        <v>0.80379756382292911</v>
      </c>
    </row>
    <row r="8" spans="1:11" x14ac:dyDescent="0.25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</row>
    <row r="9" spans="1:11" x14ac:dyDescent="0.25">
      <c r="A9" s="25" t="s">
        <v>29</v>
      </c>
      <c r="B9" s="26"/>
      <c r="C9" s="30"/>
      <c r="D9" s="31" t="s">
        <v>57</v>
      </c>
      <c r="E9" s="22"/>
      <c r="F9" s="22"/>
      <c r="G9" s="22"/>
    </row>
    <row r="10" spans="1:11" x14ac:dyDescent="0.25">
      <c r="A10" s="22"/>
      <c r="B10" s="22"/>
      <c r="C10" s="22"/>
      <c r="D10" s="22"/>
      <c r="E10" s="22"/>
      <c r="F10" s="22"/>
      <c r="G10" s="22"/>
    </row>
    <row r="11" spans="1:11" x14ac:dyDescent="0.25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5.5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60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x14ac:dyDescent="0.25">
      <c r="A13" s="22" t="s">
        <v>73</v>
      </c>
      <c r="B13" s="22" t="s">
        <v>41</v>
      </c>
      <c r="C13" s="57"/>
      <c r="D13" s="58">
        <v>0.93120000000000003</v>
      </c>
      <c r="E13" s="58">
        <v>0.97019999999999995</v>
      </c>
      <c r="F13" s="59">
        <f>($C$3*$C$7/$C$8-$H$5)*D13</f>
        <v>77.179988891500969</v>
      </c>
      <c r="G13" s="59">
        <f>$C$4*$C$7/$C$8*E13</f>
        <v>8.7959110517059358</v>
      </c>
      <c r="H13" s="59">
        <f>F13*$C$6/1000</f>
        <v>60.147137143035614</v>
      </c>
      <c r="I13" s="80">
        <f>G13*$C$6</f>
        <v>6854.7414417049522</v>
      </c>
      <c r="J13" s="103">
        <f>I13*$I$7</f>
        <v>5509.8244714785133</v>
      </c>
      <c r="K13" s="60">
        <f>H13*$I$6</f>
        <v>52.895316170244087</v>
      </c>
    </row>
    <row r="14" spans="1:11" x14ac:dyDescent="0.25">
      <c r="A14" s="22" t="s">
        <v>73</v>
      </c>
      <c r="B14" s="22" t="s">
        <v>72</v>
      </c>
      <c r="C14" s="57"/>
      <c r="D14" s="58">
        <v>0.93240000000000001</v>
      </c>
      <c r="E14" s="58">
        <v>0.95509999999999995</v>
      </c>
      <c r="F14" s="59">
        <f>($C$3*$C$7/$C$8-$H$5)*D14</f>
        <v>77.27944764007249</v>
      </c>
      <c r="G14" s="59">
        <f t="shared" ref="G14:G15" si="0">$C$4*$C$7/$C$8*E14</f>
        <v>8.6590132400374547</v>
      </c>
      <c r="H14" s="59">
        <f t="shared" ref="H14:H15" si="1">F14*$C$6/1000</f>
        <v>60.224646340384894</v>
      </c>
      <c r="I14" s="80">
        <f t="shared" ref="I14:I15" si="2">G14*$C$6</f>
        <v>6748.0556080935885</v>
      </c>
      <c r="J14" s="103">
        <f t="shared" ref="J14:J15" si="3">I14*$I$7</f>
        <v>5424.0706583272813</v>
      </c>
      <c r="K14" s="60">
        <f t="shared" ref="K14:K15" si="4">H14*$I$6</f>
        <v>52.963480237473789</v>
      </c>
    </row>
    <row r="15" spans="1:11" x14ac:dyDescent="0.25">
      <c r="A15" s="22" t="s">
        <v>73</v>
      </c>
      <c r="B15" s="22" t="s">
        <v>74</v>
      </c>
      <c r="C15" s="57"/>
      <c r="D15" s="58">
        <v>0.92859999999999998</v>
      </c>
      <c r="E15" s="58">
        <v>0.95379999999999998</v>
      </c>
      <c r="F15" s="59">
        <f>($C$3*$C$7/$C$8-$H$5)*D15</f>
        <v>76.964494936262668</v>
      </c>
      <c r="G15" s="59">
        <f t="shared" si="0"/>
        <v>8.6472273357216256</v>
      </c>
      <c r="H15" s="59">
        <f t="shared" si="1"/>
        <v>59.979200548778856</v>
      </c>
      <c r="I15" s="80">
        <f t="shared" si="2"/>
        <v>6738.8707350012191</v>
      </c>
      <c r="J15" s="103">
        <f t="shared" si="3"/>
        <v>5416.6878797116115</v>
      </c>
      <c r="K15" s="60">
        <f t="shared" si="4"/>
        <v>52.747627357913075</v>
      </c>
    </row>
    <row r="16" spans="1:11" x14ac:dyDescent="0.25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x14ac:dyDescent="0.25">
      <c r="A19" s="59"/>
      <c r="B19" s="65"/>
      <c r="D19" s="60"/>
    </row>
    <row r="22" spans="1:9" x14ac:dyDescent="0.25">
      <c r="E22" s="100"/>
    </row>
    <row r="24" spans="1:9" x14ac:dyDescent="0.25">
      <c r="I24" s="22"/>
    </row>
    <row r="25" spans="1:9" x14ac:dyDescent="0.25">
      <c r="I25" s="22"/>
    </row>
    <row r="26" spans="1:9" x14ac:dyDescent="0.25">
      <c r="I26" s="22"/>
    </row>
    <row r="27" spans="1:9" x14ac:dyDescent="0.25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2020-10-08T20:47:06Z</dcterms:modified>
</cp:coreProperties>
</file>