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1-Ene\"/>
    </mc:Choice>
  </mc:AlternateContent>
  <xr:revisionPtr revIDLastSave="0" documentId="13_ncr:1_{98085362-32E2-4723-A82A-A0717BA3C5BD}" xr6:coauthVersionLast="46" xr6:coauthVersionMax="46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8" i="3" l="1"/>
  <c r="L7" i="3"/>
  <c r="L6" i="3"/>
  <c r="K15" i="2" l="1"/>
  <c r="J15" i="2"/>
  <c r="K14" i="2"/>
  <c r="J14" i="2"/>
  <c r="J13" i="2"/>
  <c r="K13" i="2"/>
  <c r="F13" i="2" l="1"/>
  <c r="G13" i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F15" i="2"/>
  <c r="F14" i="2"/>
  <c r="H14" i="2" l="1"/>
  <c r="H15" i="2"/>
  <c r="E13" i="1" l="1"/>
  <c r="E10" i="1"/>
  <c r="E7" i="1"/>
  <c r="E12" i="1"/>
  <c r="G14" i="2"/>
  <c r="I14" i="2" s="1"/>
  <c r="G15" i="2"/>
  <c r="I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D11" i="1" s="1"/>
  <c r="D8" i="1" l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G14" i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<sst xmlns="http://schemas.openxmlformats.org/spreadsheetml/2006/main" count="130" uniqueCount="78">
  <si>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</si>
  <si>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</si>
  <si>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</si>
  <si>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</si>
  <si>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</si>
  <si>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</si>
  <si>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</si>
  <si>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</si>
  <si>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</si>
  <si>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</si>
  <si>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</si>
  <si>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</si>
  <si>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</si>
  <si>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</si>
  <si>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</si>
  <si>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</si>
  <si>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</si>
  <si>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</si>
  <si>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</si>
  <si>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</si>
  <si>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</si>
  <si>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</si>
  <si>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</si>
  <si>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</si>
  <si>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</si>
  <si>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</si>
  <si>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</si>
  <si>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</si>
  <si>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</si>
  <si>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</si>
  <si>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</si>
  <si>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</si>
  <si>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</si>
  <si>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</si>
  <si>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</si>
  <si>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</si>
  <si>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</si>
  <si>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</si>
  <si>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</si>
  <si>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</si>
  <si>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</si>
  <si>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</si>
  <si>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</si>
  <si>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</si>
  <si>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</si>
  <si>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</si>
  <si>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</si>
  <si>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</si>
  <si>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</si>
  <si>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</si>
  <si>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</si>
  <si>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</si>
  <si>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</si>
  <si>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</si>
  <si>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</si>
  <si>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</si>
  <si>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</si>
  <si>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9T/2019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</si>
  <si>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</si>
  <si>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</si>
  <si>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</si>
  <si>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</si>
  <si>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</si>
  <si>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</si>
  <si>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</si>
  <si>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</si>
  <si>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</si>
  <si>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PNP 2T-20 (abr-20 a sep-20)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</si>
  <si>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</si>
  <si>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</si>
  <si>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</si>
  <si>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</si>
  <si>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</si>
  <si>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</si>
  <si>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</si>
  <si>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Capacity: 1,386 kW</t>
  </si>
  <si>
    <t>Diciembre</t>
  </si>
  <si>
    <t>Active Energy: 1,169,961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</si>
</sst>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0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K21" sqref="K21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3" t="s">
        <v>16</v>
      </c>
      <c r="J2" s="114"/>
      <c r="K2" s="114"/>
      <c r="L2" s="115"/>
    </row>
    <row r="3" spans="1:15" x14ac:dyDescent="0.25">
      <c r="A3" s="116" t="s">
        <v>15</v>
      </c>
      <c r="B3" s="119" t="s">
        <v>0</v>
      </c>
      <c r="C3" s="121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18" t="s">
        <v>59</v>
      </c>
      <c r="O3" s="118"/>
    </row>
    <row r="4" spans="1:15" ht="14.4" x14ac:dyDescent="0.3">
      <c r="A4" s="117"/>
      <c r="B4" s="120"/>
      <c r="C4" s="122"/>
      <c r="D4" s="75" t="s">
        <v>6</v>
      </c>
      <c r="E4" s="73" t="s">
        <v>7</v>
      </c>
      <c r="F4" s="33" t="s">
        <v>53</v>
      </c>
      <c r="G4" s="3" t="s">
        <v>58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68</v>
      </c>
      <c r="O4" s="10" t="s">
        <v>73</v>
      </c>
    </row>
    <row r="5" spans="1:15" x14ac:dyDescent="0.25">
      <c r="A5" t="s">
        <v>73</v>
      </c>
      <c r="B5" s="5" t="s">
        <v>9</v>
      </c>
      <c r="C5" s="6" t="s">
        <v>41</v>
      </c>
      <c r="D5" s="17">
        <f>VLOOKUP($C5,Px!$B$13:$K$16,9,0)</f>
        <v>5509.8244714785133</v>
      </c>
      <c r="E5" s="89">
        <f>VLOOKUP($C5,Px!$B$13:$K$16,10,0)</f>
        <v>52.895316170244087</v>
      </c>
      <c r="F5" s="51"/>
      <c r="G5" s="7"/>
      <c r="H5" s="91">
        <f>(COOPELAN!C6)/1000</f>
        <v>0</v>
      </c>
      <c r="I5" s="93">
        <f t="shared" ref="I5:I12" si="0">H5*E5*1000</f>
        <v>0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">
        <v>77</v>
      </c>
      <c r="O5" s="12">
        <f>I14</f>
        <v>61951118.894124746</v>
      </c>
    </row>
    <row r="6" spans="1:15" x14ac:dyDescent="0.25">
      <c r="A6" t="s">
        <v>73</v>
      </c>
      <c r="B6" t="s">
        <v>9</v>
      </c>
      <c r="C6" s="8" t="s">
        <v>72</v>
      </c>
      <c r="D6" s="16">
        <f>VLOOKUP($C6,Px!$B$13:$K$16,9,0)</f>
        <v>5424.0706583272813</v>
      </c>
      <c r="E6" s="90">
        <f>VLOOKUP($C6,Px!$B$13:$K$16,10,0)</f>
        <v>52.963480237473789</v>
      </c>
      <c r="F6" s="52"/>
      <c r="G6" s="9"/>
      <c r="H6" s="92">
        <f>(COOPELAN!F6)/1000</f>
        <v>338.89252442868838</v>
      </c>
      <c r="I6" s="96">
        <f t="shared" si="0"/>
        <v>17948927.520206437</v>
      </c>
      <c r="J6" s="97">
        <f t="shared" si="1"/>
        <v>0</v>
      </c>
      <c r="K6" s="97"/>
      <c r="L6" s="98">
        <f t="shared" si="2"/>
        <v>0</v>
      </c>
      <c r="N6" s="11" t="s">
        <v>75</v>
      </c>
      <c r="O6" s="12">
        <f>J14</f>
        <v>7519530.9927136526</v>
      </c>
    </row>
    <row r="7" spans="1:15" x14ac:dyDescent="0.25">
      <c r="A7" t="s">
        <v>73</v>
      </c>
      <c r="B7" t="s">
        <v>9</v>
      </c>
      <c r="C7" s="8" t="s">
        <v>74</v>
      </c>
      <c r="D7" s="16">
        <f>VLOOKUP($C7,Px!$B$13:$K$16,9,0)</f>
        <v>5416.6878797116115</v>
      </c>
      <c r="E7" s="90">
        <f>VLOOKUP($C7,Px!$B$13:$K$16,10,0)</f>
        <v>52.747627357913075</v>
      </c>
      <c r="F7" s="52"/>
      <c r="G7" s="9"/>
      <c r="H7" s="92">
        <f>(COOPELAN!I6)/1000</f>
        <v>20.003514962458411</v>
      </c>
      <c r="I7" s="96">
        <f t="shared" si="0"/>
        <v>1055137.9530881948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73</v>
      </c>
      <c r="B8" t="s">
        <v>10</v>
      </c>
      <c r="C8" s="8" t="s">
        <v>41</v>
      </c>
      <c r="D8" s="16">
        <f>VLOOKUP($C8,Px!$B$13:$K$16,9,0)</f>
        <v>5509.8244714785133</v>
      </c>
      <c r="E8" s="90">
        <f>VLOOKUP($C8,Px!$B$13:$K$16,10,0)</f>
        <v>52.895316170244087</v>
      </c>
      <c r="F8" s="52"/>
      <c r="G8" s="9"/>
      <c r="H8" s="92">
        <f>(COOPELAN!D7)/1000</f>
        <v>0</v>
      </c>
      <c r="I8" s="96">
        <f t="shared" ref="I8:I10" si="3">H8*E8*1000</f>
        <v>0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73</v>
      </c>
      <c r="B9" t="s">
        <v>10</v>
      </c>
      <c r="C9" s="8" t="s">
        <v>72</v>
      </c>
      <c r="D9" s="16">
        <f>VLOOKUP($C9,Px!$B$13:$K$16,9,0)</f>
        <v>5424.0706583272813</v>
      </c>
      <c r="E9" s="90">
        <f>VLOOKUP($C9,Px!$B$13:$K$16,10,0)</f>
        <v>52.963480237473789</v>
      </c>
      <c r="F9" s="52"/>
      <c r="G9" s="9"/>
      <c r="H9" s="92">
        <f>(COOPELAN!G7)/1000</f>
        <v>486.11353783491359</v>
      </c>
      <c r="I9" s="96">
        <f t="shared" si="3"/>
        <v>25746264.754287913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69470649.886838406</v>
      </c>
    </row>
    <row r="10" spans="1:15" x14ac:dyDescent="0.25">
      <c r="A10" t="s">
        <v>73</v>
      </c>
      <c r="B10" t="s">
        <v>10</v>
      </c>
      <c r="C10" s="8" t="s">
        <v>74</v>
      </c>
      <c r="D10" s="16">
        <f>VLOOKUP($C10,Px!$B$13:$K$16,9,0)</f>
        <v>5416.6878797116115</v>
      </c>
      <c r="E10" s="90">
        <f>VLOOKUP($C10,Px!$B$13:$K$16,10,0)</f>
        <v>52.747627357913075</v>
      </c>
      <c r="F10" s="52"/>
      <c r="G10" s="9"/>
      <c r="H10" s="92">
        <f>(COOPELAN!J7)/1000</f>
        <v>28.690445677323087</v>
      </c>
      <c r="I10" s="96">
        <f t="shared" si="3"/>
        <v>1513352.9373198862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73</v>
      </c>
      <c r="B11" t="s">
        <v>11</v>
      </c>
      <c r="C11" s="8" t="s">
        <v>41</v>
      </c>
      <c r="D11" s="16">
        <f>VLOOKUP($C11,Px!$B$13:$K$16,9,0)</f>
        <v>5509.8244714785133</v>
      </c>
      <c r="E11" s="90">
        <f>VLOOKUP($C11,Px!$B$13:$K$16,10,0)</f>
        <v>52.895316170244087</v>
      </c>
      <c r="F11" s="52"/>
      <c r="G11" s="9">
        <f>COOPELAN!M8/1000</f>
        <v>0</v>
      </c>
      <c r="H11" s="92">
        <f>(COOPELAN!E8)/1000</f>
        <v>0</v>
      </c>
      <c r="I11" s="96">
        <f t="shared" si="0"/>
        <v>0</v>
      </c>
      <c r="J11" s="97">
        <f t="shared" si="1"/>
        <v>0</v>
      </c>
      <c r="K11" s="97"/>
      <c r="L11" s="98">
        <f t="shared" si="2"/>
        <v>0</v>
      </c>
    </row>
    <row r="12" spans="1:15" x14ac:dyDescent="0.25">
      <c r="A12" t="s">
        <v>73</v>
      </c>
      <c r="B12" t="s">
        <v>11</v>
      </c>
      <c r="C12" s="8" t="s">
        <v>72</v>
      </c>
      <c r="D12" s="16">
        <f>VLOOKUP($C12,Px!$B$13:$K$16,9,0)</f>
        <v>5424.0706583272813</v>
      </c>
      <c r="E12" s="90">
        <f>VLOOKUP($C12,Px!$B$13:$K$16,10,0)</f>
        <v>52.963480237473789</v>
      </c>
      <c r="F12" s="52"/>
      <c r="G12" s="129">
        <f>COOPELAN!N8/1000</f>
        <v>1.3091683588669125</v>
      </c>
      <c r="H12" s="92">
        <f>(COOPELAN!H8)/1000</f>
        <v>279.75073368504974</v>
      </c>
      <c r="I12" s="96">
        <f t="shared" si="0"/>
        <v>14816572.454946926</v>
      </c>
      <c r="J12" s="97">
        <f t="shared" si="1"/>
        <v>7101021.6821405012</v>
      </c>
      <c r="K12" s="97"/>
      <c r="L12" s="98">
        <f t="shared" si="2"/>
        <v>0</v>
      </c>
    </row>
    <row r="13" spans="1:15" x14ac:dyDescent="0.25">
      <c r="A13" t="s">
        <v>73</v>
      </c>
      <c r="B13" t="s">
        <v>11</v>
      </c>
      <c r="C13" s="8" t="s">
        <v>74</v>
      </c>
      <c r="D13" s="16">
        <f>VLOOKUP($C13,Px!$B$13:$K$16,9,0)</f>
        <v>5416.6878797116115</v>
      </c>
      <c r="E13" s="90">
        <f>VLOOKUP($C13,Px!$B$13:$K$16,10,0)</f>
        <v>52.747627357913075</v>
      </c>
      <c r="F13" s="52"/>
      <c r="G13" s="129">
        <f>COOPELAN!O8/1000</f>
        <v>7.7262954755191307E-2</v>
      </c>
      <c r="H13" s="92">
        <f>(COOPELAN!K8)/1000</f>
        <v>16.509998987560966</v>
      </c>
      <c r="I13" s="96">
        <f>H13*E13*1000</f>
        <v>870863.27427538799</v>
      </c>
      <c r="J13" s="97">
        <f>G13*D13*1000</f>
        <v>418509.31057315139</v>
      </c>
      <c r="K13" s="97"/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1.3864313136221038</v>
      </c>
      <c r="H14" s="112">
        <f t="shared" si="6"/>
        <v>1169.9607555759942</v>
      </c>
      <c r="I14" s="108">
        <f>SUM(I5:I13)</f>
        <v>61951118.894124746</v>
      </c>
      <c r="J14" s="108">
        <f t="shared" si="6"/>
        <v>7519530.9927136526</v>
      </c>
      <c r="K14" s="108">
        <f t="shared" si="6"/>
        <v>0</v>
      </c>
      <c r="L14" s="104">
        <f t="shared" si="6"/>
        <v>0</v>
      </c>
    </row>
    <row r="16" spans="1:15" x14ac:dyDescent="0.25">
      <c r="E16" s="11" t="s">
        <v>63</v>
      </c>
      <c r="F16" t="s">
        <v>64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A31" sqref="A31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76</v>
      </c>
      <c r="C3" s="123" t="s">
        <v>43</v>
      </c>
      <c r="D3" s="124"/>
      <c r="E3" s="124"/>
      <c r="F3" s="124"/>
      <c r="G3" s="124"/>
      <c r="H3" s="124"/>
      <c r="I3" s="124"/>
      <c r="J3" s="124"/>
      <c r="K3" s="124"/>
      <c r="L3" s="125"/>
      <c r="M3" s="123" t="s">
        <v>23</v>
      </c>
      <c r="N3" s="124"/>
      <c r="O3" s="125"/>
      <c r="R3" s="35"/>
      <c r="S3" s="36"/>
    </row>
    <row r="4" spans="1:19" ht="15" thickBot="1" x14ac:dyDescent="0.35">
      <c r="C4" s="126" t="s">
        <v>69</v>
      </c>
      <c r="D4" s="126"/>
      <c r="E4" s="126"/>
      <c r="F4" s="126" t="s">
        <v>70</v>
      </c>
      <c r="G4" s="126"/>
      <c r="H4" s="126"/>
      <c r="I4" s="126" t="s">
        <v>71</v>
      </c>
      <c r="J4" s="126"/>
      <c r="K4" s="126"/>
      <c r="L4" s="127" t="s">
        <v>44</v>
      </c>
      <c r="M4" s="123" t="s">
        <v>45</v>
      </c>
      <c r="N4" s="124"/>
      <c r="O4" s="125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28"/>
      <c r="M5" s="43" t="s">
        <v>69</v>
      </c>
      <c r="N5" s="44" t="s">
        <v>70</v>
      </c>
      <c r="O5" s="44" t="s">
        <v>71</v>
      </c>
      <c r="S5" s="37"/>
    </row>
    <row r="6" spans="1:19" ht="14.4" x14ac:dyDescent="0.3">
      <c r="A6" s="45" t="s">
        <v>49</v>
      </c>
      <c r="B6" s="46" t="s">
        <v>50</v>
      </c>
      <c r="C6" s="67">
        <v>0</v>
      </c>
      <c r="D6" s="68">
        <v>0</v>
      </c>
      <c r="E6" s="68">
        <v>0</v>
      </c>
      <c r="F6" s="68">
        <v>338892.5244286884</v>
      </c>
      <c r="G6" s="68">
        <v>0</v>
      </c>
      <c r="H6" s="68">
        <v>0</v>
      </c>
      <c r="I6" s="68">
        <v>20003.514962458412</v>
      </c>
      <c r="J6" s="68">
        <v>0</v>
      </c>
      <c r="K6" s="69">
        <v>0</v>
      </c>
      <c r="L6" s="66">
        <f>SUM(C6:K6)</f>
        <v>358896.0393911468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0</v>
      </c>
      <c r="E7" s="68">
        <v>0</v>
      </c>
      <c r="F7" s="68">
        <v>0</v>
      </c>
      <c r="G7" s="68">
        <v>486113.53783491359</v>
      </c>
      <c r="H7" s="68">
        <v>0</v>
      </c>
      <c r="I7" s="68">
        <v>0</v>
      </c>
      <c r="J7" s="68">
        <v>28690.445677323089</v>
      </c>
      <c r="K7" s="69">
        <v>0</v>
      </c>
      <c r="L7" s="66">
        <f>SUM(C7:K7)</f>
        <v>514803.98351223668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0</v>
      </c>
      <c r="F8" s="68">
        <v>0</v>
      </c>
      <c r="G8" s="68">
        <v>0</v>
      </c>
      <c r="H8" s="68">
        <v>279750.73368504975</v>
      </c>
      <c r="I8" s="68">
        <v>0</v>
      </c>
      <c r="J8" s="68">
        <v>0</v>
      </c>
      <c r="K8" s="69">
        <v>16509.998987560964</v>
      </c>
      <c r="L8" s="66">
        <f>SUM(C8:K8)</f>
        <v>296260.73267261073</v>
      </c>
      <c r="M8" s="47">
        <v>0</v>
      </c>
      <c r="N8" s="47">
        <v>1309.1683588669125</v>
      </c>
      <c r="O8" s="47">
        <v>77.262954755191302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K13" sqref="K13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2" bestFit="1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</row>
    <row r="4" spans="1:11" ht="13.8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66</v>
      </c>
      <c r="I4" s="56" t="s">
        <v>66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65</v>
      </c>
      <c r="H5" s="101">
        <v>3.1463981736115865</v>
      </c>
      <c r="I5" s="101">
        <v>3.1463981736115865</v>
      </c>
    </row>
    <row r="6" spans="1:11" ht="13.8" x14ac:dyDescent="0.3">
      <c r="A6" s="23" t="s">
        <v>25</v>
      </c>
      <c r="B6" s="22"/>
      <c r="C6" s="22">
        <v>779.31</v>
      </c>
      <c r="D6" s="24" t="s">
        <v>67</v>
      </c>
      <c r="E6" s="22"/>
      <c r="F6" s="22"/>
      <c r="G6" s="81" t="s">
        <v>61</v>
      </c>
      <c r="H6" s="109">
        <v>0.87942121205570145</v>
      </c>
      <c r="I6" s="109">
        <v>0.87943198434289549</v>
      </c>
    </row>
    <row r="7" spans="1:11" ht="13.8" x14ac:dyDescent="0.3">
      <c r="A7" s="23" t="s">
        <v>26</v>
      </c>
      <c r="B7" s="22"/>
      <c r="C7" s="102">
        <v>257.13600000000002</v>
      </c>
      <c r="D7" s="24"/>
      <c r="E7" s="22"/>
      <c r="F7" s="22"/>
      <c r="G7" s="82" t="s">
        <v>62</v>
      </c>
      <c r="H7" s="110">
        <v>0.80379756382292911</v>
      </c>
      <c r="I7" s="110">
        <v>0.80379756382292911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</row>
    <row r="9" spans="1:11" ht="13.8" x14ac:dyDescent="0.3">
      <c r="A9" s="25" t="s">
        <v>29</v>
      </c>
      <c r="B9" s="26"/>
      <c r="C9" s="30"/>
      <c r="D9" s="31" t="s">
        <v>57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60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73</v>
      </c>
      <c r="B13" s="22" t="s">
        <v>41</v>
      </c>
      <c r="C13" s="57"/>
      <c r="D13" s="58">
        <v>0.93120000000000003</v>
      </c>
      <c r="E13" s="58">
        <v>0.97019999999999995</v>
      </c>
      <c r="F13" s="59">
        <f>($C$3*$C$7/$C$8-$H$5)*D13</f>
        <v>77.179988891500969</v>
      </c>
      <c r="G13" s="59">
        <f>$C$4*$C$7/$C$8*E13</f>
        <v>8.7959110517059358</v>
      </c>
      <c r="H13" s="59">
        <f>F13*$C$6/1000</f>
        <v>60.147137143035614</v>
      </c>
      <c r="I13" s="80">
        <f>G13*$C$6</f>
        <v>6854.7414417049522</v>
      </c>
      <c r="J13" s="103">
        <f>I13*$I$7</f>
        <v>5509.8244714785133</v>
      </c>
      <c r="K13" s="60">
        <f>H13*$I$6</f>
        <v>52.895316170244087</v>
      </c>
    </row>
    <row r="14" spans="1:11" ht="13.8" x14ac:dyDescent="0.3">
      <c r="A14" s="22" t="s">
        <v>73</v>
      </c>
      <c r="B14" s="22" t="s">
        <v>72</v>
      </c>
      <c r="C14" s="57"/>
      <c r="D14" s="58">
        <v>0.93240000000000001</v>
      </c>
      <c r="E14" s="58">
        <v>0.95509999999999995</v>
      </c>
      <c r="F14" s="59">
        <f>($C$3*$C$7/$C$8-$H$5)*D14</f>
        <v>77.27944764007249</v>
      </c>
      <c r="G14" s="59">
        <f t="shared" ref="G14:G15" si="0">$C$4*$C$7/$C$8*E14</f>
        <v>8.6590132400374547</v>
      </c>
      <c r="H14" s="59">
        <f t="shared" ref="H14:H15" si="1">F14*$C$6/1000</f>
        <v>60.224646340384894</v>
      </c>
      <c r="I14" s="80">
        <f t="shared" ref="I14:I15" si="2">G14*$C$6</f>
        <v>6748.0556080935885</v>
      </c>
      <c r="J14" s="103">
        <f t="shared" ref="J14:J15" si="3">I14*$I$7</f>
        <v>5424.0706583272813</v>
      </c>
      <c r="K14" s="60">
        <f t="shared" ref="K14:K15" si="4">H14*$I$6</f>
        <v>52.963480237473789</v>
      </c>
    </row>
    <row r="15" spans="1:11" ht="13.8" x14ac:dyDescent="0.3">
      <c r="A15" s="22" t="s">
        <v>73</v>
      </c>
      <c r="B15" s="22" t="s">
        <v>74</v>
      </c>
      <c r="C15" s="57"/>
      <c r="D15" s="58">
        <v>0.92859999999999998</v>
      </c>
      <c r="E15" s="58">
        <v>0.95379999999999998</v>
      </c>
      <c r="F15" s="59">
        <f>($C$3*$C$7/$C$8-$H$5)*D15</f>
        <v>76.964494936262668</v>
      </c>
      <c r="G15" s="59">
        <f t="shared" si="0"/>
        <v>8.6472273357216256</v>
      </c>
      <c r="H15" s="59">
        <f t="shared" si="1"/>
        <v>59.979200548778856</v>
      </c>
      <c r="I15" s="80">
        <f t="shared" si="2"/>
        <v>6738.8707350012191</v>
      </c>
      <c r="J15" s="103">
        <f t="shared" si="3"/>
        <v>5416.6878797116115</v>
      </c>
      <c r="K15" s="60">
        <f t="shared" si="4"/>
        <v>52.747627357913075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2021-01-12T15:31:29Z</dcterms:modified>
</cp:coreProperties>
</file>