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2-Feb\"/>
    </mc:Choice>
  </mc:AlternateContent>
  <xr:revisionPtr revIDLastSave="0" documentId="13_ncr:1_{C96BAF3A-7C18-4231-8285-B35989B36D1C}" xr6:coauthVersionLast="46" xr6:coauthVersionMax="46" xr10:uidLastSave="{00000000-0000-0000-0000-000000000000}"/>
  <bookViews>
    <workbookView xWindow="-28920" yWindow="-120" windowWidth="29040" windowHeight="15840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F13" i="2"/>
  <c r="F14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G14" i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<sst xmlns="http://schemas.openxmlformats.org/spreadsheetml/2006/main" count="131" uniqueCount="79">
  <si>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</si>
  <si>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</si>
  <si>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</si>
  <si>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</si>
  <si>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</si>
  <si>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</si>
  <si>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</si>
  <si>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</si>
  <si>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</si>
  <si>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</si>
  <si>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</si>
  <si>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</si>
  <si>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</si>
  <si>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</si>
  <si>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</si>
  <si>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</si>
  <si>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</si>
  <si>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</si>
  <si>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</si>
  <si>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</si>
  <si>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</si>
  <si>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</si>
  <si>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</si>
  <si>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</si>
  <si>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</si>
  <si>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</si>
  <si>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</si>
  <si>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</si>
  <si>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</si>
  <si>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</si>
  <si>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</si>
  <si>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</si>
  <si>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</si>
  <si>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</si>
  <si>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</si>
  <si>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</si>
  <si>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</si>
  <si>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</si>
  <si>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</si>
  <si>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</si>
  <si>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</si>
  <si>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</si>
  <si>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</si>
  <si>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</si>
  <si>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</si>
  <si>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</si>
  <si>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</si>
  <si>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</si>
  <si>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</si>
  <si>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</si>
  <si>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</si>
  <si>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</si>
  <si>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</si>
  <si>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</si>
  <si>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</si>
  <si>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</si>
  <si>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</si>
  <si>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</si>
  <si>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</si>
  <si>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</si>
  <si>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</si>
  <si>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</si>
  <si>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</si>
  <si>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</si>
  <si>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</si>
  <si>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</si>
  <si>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</si>
  <si>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</si>
  <si>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</si>
  <si>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</si>
  <si>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</si>
  <si>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</si>
  <si>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</si>
  <si>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Enero</t>
  </si>
  <si>
    <t>ITD Enero 2021</t>
  </si>
  <si>
    <t>PNP 12T-20 (abr-20 a sep-20)</t>
  </si>
  <si>
    <t>12T/2020</t>
  </si>
  <si>
    <t>Active Energy: 556.137 kWh</t>
  </si>
  <si>
    <t>Capacity: 627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</si>
</sst>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zoomScale="90" zoomScaleNormal="90" workbookViewId="0">
      <selection activeCell="G26" sqref="G26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4" t="s">
        <v>16</v>
      </c>
      <c r="J2" s="115"/>
      <c r="K2" s="115"/>
      <c r="L2" s="116"/>
    </row>
    <row r="3" spans="1:15" x14ac:dyDescent="0.25">
      <c r="A3" s="117" t="s">
        <v>15</v>
      </c>
      <c r="B3" s="120" t="s">
        <v>0</v>
      </c>
      <c r="C3" s="122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9" t="s">
        <v>58</v>
      </c>
      <c r="O3" s="119"/>
    </row>
    <row r="4" spans="1:15" ht="14.4" x14ac:dyDescent="0.3">
      <c r="A4" s="118"/>
      <c r="B4" s="121"/>
      <c r="C4" s="123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4987.6612415843383</v>
      </c>
      <c r="E5" s="89">
        <f>VLOOKUP($C5,Px!$B$13:$K$16,10,0)</f>
        <v>54.234662356950771</v>
      </c>
      <c r="F5" s="51"/>
      <c r="G5" s="7"/>
      <c r="H5" s="91">
        <f>(COOPELAN!C6)/1000</f>
        <v>3.299852006581836</v>
      </c>
      <c r="I5" s="93">
        <f t="shared" ref="I5:I12" si="0">H5*E5*1000</f>
        <v>178966.35940487238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">
        <v>77</v>
      </c>
      <c r="O5" s="12">
        <f>I14</f>
        <v>30168993.47794342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4929.9323835235245</v>
      </c>
      <c r="E6" s="90">
        <f>VLOOKUP($C6,Px!$B$13:$K$16,10,0)</f>
        <v>54.300971269468995</v>
      </c>
      <c r="F6" s="52"/>
      <c r="G6" s="9"/>
      <c r="H6" s="92">
        <f>(COOPELAN!F6)/1000</f>
        <v>157.65831855976271</v>
      </c>
      <c r="I6" s="96">
        <f t="shared" si="0"/>
        <v>8560999.8265064657</v>
      </c>
      <c r="J6" s="97">
        <f t="shared" si="1"/>
        <v>0</v>
      </c>
      <c r="K6" s="97"/>
      <c r="L6" s="98">
        <f t="shared" si="2"/>
        <v>0</v>
      </c>
      <c r="N6" s="11" t="s">
        <v>78</v>
      </c>
      <c r="O6" s="12">
        <f>J14</f>
        <v>3088433.4892751314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4896.3039225172251</v>
      </c>
      <c r="E7" s="90">
        <f>VLOOKUP($C7,Px!$B$13:$K$16,10,0)</f>
        <v>53.541432816987523</v>
      </c>
      <c r="F7" s="52"/>
      <c r="G7" s="9"/>
      <c r="H7" s="92">
        <f>(COOPELAN!I6)/1000</f>
        <v>11.910484279712485</v>
      </c>
      <c r="I7" s="96">
        <f t="shared" si="0"/>
        <v>637704.3938800121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4987.6612415843383</v>
      </c>
      <c r="E8" s="90">
        <f>VLOOKUP($C8,Px!$B$13:$K$16,10,0)</f>
        <v>54.234662356950771</v>
      </c>
      <c r="F8" s="52"/>
      <c r="G8" s="9"/>
      <c r="H8" s="92">
        <f>(COOPELAN!D7)/1000</f>
        <v>4.6666037163690843</v>
      </c>
      <c r="I8" s="96">
        <f t="shared" ref="I8:I10" si="3">H8*E8*1000</f>
        <v>253091.67691096893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4929.9323835235245</v>
      </c>
      <c r="E9" s="90">
        <f>VLOOKUP($C9,Px!$B$13:$K$16,10,0)</f>
        <v>54.300971269468995</v>
      </c>
      <c r="F9" s="52"/>
      <c r="G9" s="9"/>
      <c r="H9" s="92">
        <f>(COOPELAN!G7)/1000</f>
        <v>223.00677662318085</v>
      </c>
      <c r="I9" s="96">
        <f t="shared" si="3"/>
        <v>12109484.570312234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33257426.967218552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4896.3039225172251</v>
      </c>
      <c r="E10" s="90">
        <f>VLOOKUP($C10,Px!$B$13:$K$16,10,0)</f>
        <v>53.541432816987523</v>
      </c>
      <c r="F10" s="52"/>
      <c r="G10" s="9"/>
      <c r="H10" s="92">
        <f>(COOPELAN!J7)/1000</f>
        <v>16.845763312448028</v>
      </c>
      <c r="I10" s="96">
        <f t="shared" si="3"/>
        <v>901946.30464430933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4987.6612415843383</v>
      </c>
      <c r="E11" s="90">
        <f>VLOOKUP($C11,Px!$B$13:$K$16,10,0)</f>
        <v>54.234662356950771</v>
      </c>
      <c r="F11" s="52"/>
      <c r="G11" s="9">
        <f>COOPELAN!M8/1000</f>
        <v>1.194911716236032E-2</v>
      </c>
      <c r="H11" s="92">
        <f>(COOPELAN!E8)/1000</f>
        <v>2.6458362492302525</v>
      </c>
      <c r="I11" s="96">
        <f t="shared" si="0"/>
        <v>143496.03562878381</v>
      </c>
      <c r="J11" s="97">
        <f t="shared" si="1"/>
        <v>59598.148541854796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4929.9323835235245</v>
      </c>
      <c r="E12" s="90">
        <f>VLOOKUP($C12,Px!$B$13:$K$16,10,0)</f>
        <v>54.300971269468995</v>
      </c>
      <c r="F12" s="52"/>
      <c r="G12" s="9">
        <f>COOPELAN!N8/1000</f>
        <v>0.57151490437070762</v>
      </c>
      <c r="H12" s="92">
        <f>(COOPELAN!H8)/1000</f>
        <v>126.54783030520446</v>
      </c>
      <c r="I12" s="96">
        <f t="shared" si="0"/>
        <v>6871670.0976165449</v>
      </c>
      <c r="J12" s="97">
        <f t="shared" si="1"/>
        <v>2817529.8347235015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4896.3039225172251</v>
      </c>
      <c r="E13" s="90">
        <f>VLOOKUP($C13,Px!$B$13:$K$16,10,0)</f>
        <v>53.541432816987523</v>
      </c>
      <c r="F13" s="52"/>
      <c r="G13" s="9">
        <f>COOPELAN!O8/1000</f>
        <v>4.3156125386338701E-2</v>
      </c>
      <c r="H13" s="92">
        <f>(COOPELAN!K8)/1000</f>
        <v>9.555855832025836</v>
      </c>
      <c r="I13" s="96">
        <f>H13*E13*1000</f>
        <v>511634.21303922974</v>
      </c>
      <c r="J13" s="97">
        <f>G13*D13*1000</f>
        <v>211305.50600977536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0.62662014691940671</v>
      </c>
      <c r="H14" s="112">
        <f t="shared" si="6"/>
        <v>556.13732088451547</v>
      </c>
      <c r="I14" s="108">
        <f>SUM(I5:I13)</f>
        <v>30168993.47794342</v>
      </c>
      <c r="J14" s="108">
        <f t="shared" si="6"/>
        <v>3088433.4892751314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L6" sqref="L6:L8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73</v>
      </c>
      <c r="C3" s="124" t="s">
        <v>43</v>
      </c>
      <c r="D3" s="125"/>
      <c r="E3" s="125"/>
      <c r="F3" s="125"/>
      <c r="G3" s="125"/>
      <c r="H3" s="125"/>
      <c r="I3" s="125"/>
      <c r="J3" s="125"/>
      <c r="K3" s="125"/>
      <c r="L3" s="126"/>
      <c r="M3" s="124" t="s">
        <v>23</v>
      </c>
      <c r="N3" s="125"/>
      <c r="O3" s="126"/>
      <c r="R3" s="35"/>
      <c r="S3" s="36"/>
    </row>
    <row r="4" spans="1:19" ht="15" thickBot="1" x14ac:dyDescent="0.35">
      <c r="C4" s="127" t="s">
        <v>67</v>
      </c>
      <c r="D4" s="127"/>
      <c r="E4" s="127"/>
      <c r="F4" s="127" t="s">
        <v>68</v>
      </c>
      <c r="G4" s="127"/>
      <c r="H4" s="127"/>
      <c r="I4" s="127" t="s">
        <v>69</v>
      </c>
      <c r="J4" s="127"/>
      <c r="K4" s="127"/>
      <c r="L4" s="128" t="s">
        <v>44</v>
      </c>
      <c r="M4" s="124" t="s">
        <v>45</v>
      </c>
      <c r="N4" s="125"/>
      <c r="O4" s="126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9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3299.8520065818361</v>
      </c>
      <c r="D6" s="68">
        <v>0</v>
      </c>
      <c r="E6" s="68">
        <v>0</v>
      </c>
      <c r="F6" s="68">
        <v>157658.3185597627</v>
      </c>
      <c r="G6" s="68">
        <v>0</v>
      </c>
      <c r="H6" s="68">
        <v>0</v>
      </c>
      <c r="I6" s="68">
        <v>11910.484279712484</v>
      </c>
      <c r="J6" s="68">
        <v>0</v>
      </c>
      <c r="K6" s="69">
        <v>0</v>
      </c>
      <c r="L6" s="66">
        <f>SUM(C6:K6)</f>
        <v>172868.65484605703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4666.6037163690844</v>
      </c>
      <c r="E7" s="68">
        <v>0</v>
      </c>
      <c r="F7" s="68">
        <v>0</v>
      </c>
      <c r="G7" s="68">
        <v>223006.77662318086</v>
      </c>
      <c r="H7" s="68">
        <v>0</v>
      </c>
      <c r="I7" s="68">
        <v>0</v>
      </c>
      <c r="J7" s="68">
        <v>16845.763312448027</v>
      </c>
      <c r="K7" s="69">
        <v>0</v>
      </c>
      <c r="L7" s="66">
        <f>SUM(C7:K7)</f>
        <v>244519.14365199796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2645.8362492302526</v>
      </c>
      <c r="F8" s="68">
        <v>0</v>
      </c>
      <c r="G8" s="68">
        <v>0</v>
      </c>
      <c r="H8" s="68">
        <v>126547.83030520445</v>
      </c>
      <c r="I8" s="68">
        <v>0</v>
      </c>
      <c r="J8" s="68">
        <v>0</v>
      </c>
      <c r="K8" s="69">
        <v>9555.8558320258362</v>
      </c>
      <c r="L8" s="66">
        <f>SUM(C8:K8)</f>
        <v>138749.52238646054</v>
      </c>
      <c r="M8" s="47">
        <v>11.94911716236032</v>
      </c>
      <c r="N8" s="47">
        <v>571.51490437070765</v>
      </c>
      <c r="O8" s="47">
        <v>43.156125386338701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D19" sqref="D19:F19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74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</row>
    <row r="6" spans="1:11" ht="13.8" x14ac:dyDescent="0.3">
      <c r="A6" s="23" t="s">
        <v>25</v>
      </c>
      <c r="B6" s="22"/>
      <c r="C6" s="22">
        <v>801.49</v>
      </c>
      <c r="D6" s="24" t="s">
        <v>75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</row>
    <row r="7" spans="1:11" ht="13.8" x14ac:dyDescent="0.3">
      <c r="A7" s="23" t="s">
        <v>26</v>
      </c>
      <c r="B7" s="22"/>
      <c r="C7" s="102">
        <v>257.74599999999998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76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0.89970000000000006</v>
      </c>
      <c r="E13" s="58">
        <v>0.88990000000000002</v>
      </c>
      <c r="F13" s="59">
        <f>($C$3*$C$7/$C$8-$J$5)*D13</f>
        <v>74.746090451851288</v>
      </c>
      <c r="G13" s="59">
        <f>$C$4*$C$7/$C$8*E13</f>
        <v>8.0870441816534644</v>
      </c>
      <c r="H13" s="59">
        <f>F13*$C$6/1000</f>
        <v>59.908244036254288</v>
      </c>
      <c r="I13" s="80">
        <f>G13*$C$6</f>
        <v>6481.6850411534351</v>
      </c>
      <c r="J13" s="103">
        <f>I13*$J$7</f>
        <v>4987.6612415843383</v>
      </c>
      <c r="K13" s="60">
        <f>H13*$J$6</f>
        <v>54.234662356950771</v>
      </c>
    </row>
    <row r="14" spans="1:11" ht="13.8" x14ac:dyDescent="0.3">
      <c r="A14" s="22" t="s">
        <v>71</v>
      </c>
      <c r="B14" s="22" t="s">
        <v>70</v>
      </c>
      <c r="C14" s="57"/>
      <c r="D14" s="58">
        <v>0.90080000000000005</v>
      </c>
      <c r="E14" s="58">
        <v>0.87960000000000005</v>
      </c>
      <c r="F14" s="59">
        <f>($C$3*$C$7/$C$8-$J$5)*D14</f>
        <v>74.837477246890785</v>
      </c>
      <c r="G14" s="59">
        <f t="shared" ref="G14:G15" si="0">$C$4*$C$7/$C$8*E14</f>
        <v>7.993442029646463</v>
      </c>
      <c r="H14" s="59">
        <f t="shared" ref="H14:H15" si="1">F14*$C$6/1000</f>
        <v>59.981489638610498</v>
      </c>
      <c r="I14" s="80">
        <f t="shared" ref="I14:I15" si="2">G14*$C$6</f>
        <v>6406.663852341344</v>
      </c>
      <c r="J14" s="103">
        <f t="shared" ref="J14:J15" si="3">I14*$J$7</f>
        <v>4929.9323835235245</v>
      </c>
      <c r="K14" s="60">
        <f t="shared" ref="K14:K15" si="4">H14*$J$6</f>
        <v>54.300971269468995</v>
      </c>
    </row>
    <row r="15" spans="1:11" ht="13.8" x14ac:dyDescent="0.3">
      <c r="A15" s="22" t="s">
        <v>71</v>
      </c>
      <c r="B15" s="22" t="s">
        <v>72</v>
      </c>
      <c r="C15" s="57"/>
      <c r="D15" s="58">
        <v>0.88819999999999999</v>
      </c>
      <c r="E15" s="58">
        <v>0.87360000000000004</v>
      </c>
      <c r="F15" s="59">
        <f>($C$3*$C$7/$C$8-$J$5)*D15</f>
        <v>73.790683049165622</v>
      </c>
      <c r="G15" s="59">
        <f t="shared" si="0"/>
        <v>7.9389165042054914</v>
      </c>
      <c r="H15" s="59">
        <f t="shared" si="1"/>
        <v>59.142494557075757</v>
      </c>
      <c r="I15" s="80">
        <f t="shared" si="2"/>
        <v>6362.9621889556593</v>
      </c>
      <c r="J15" s="103">
        <f t="shared" si="3"/>
        <v>4896.3039225172251</v>
      </c>
      <c r="K15" s="60">
        <f t="shared" si="4"/>
        <v>53.541432816987523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2021-02-11T18:23:13Z</dcterms:modified>
</cp:coreProperties>
</file>