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2-Feb\"/>
    </mc:Choice>
  </mc:AlternateContent>
  <xr:revisionPtr revIDLastSave="0" documentId="13_ncr:1_{BAC8BFE3-BFAE-436B-A193-E8192543B41A}" xr6:coauthVersionLast="46" xr6:coauthVersionMax="46" xr10:uidLastSave="{00000000-0000-0000-0000-000000000000}"/>
  <bookViews>
    <workbookView xWindow="5064" yWindow="2340" windowWidth="4536" windowHeight="2352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J11" i="1" s="1"/>
  <c r="D10" i="1"/>
  <c r="D9" i="1"/>
  <c r="D8" i="1"/>
  <c r="D7" i="1"/>
  <c r="D6" i="1"/>
  <c r="D5" i="1"/>
  <c r="G25" i="1"/>
  <c r="G24" i="1"/>
  <c r="G23" i="1"/>
  <c r="G22" i="1"/>
  <c r="G21" i="1"/>
  <c r="G20" i="1"/>
  <c r="G19" i="1"/>
  <c r="J17" i="1"/>
  <c r="F14" i="2"/>
  <c r="F15" i="2"/>
  <c r="F16" i="2"/>
  <c r="F17" i="2"/>
  <c r="H17" i="2" s="1"/>
  <c r="K17" i="2" s="1"/>
  <c r="F18" i="2"/>
  <c r="H18" i="2" s="1"/>
  <c r="K18" i="2" s="1"/>
  <c r="F19" i="2"/>
  <c r="H19" i="2" s="1"/>
  <c r="K19" i="2" s="1"/>
  <c r="F13" i="2"/>
  <c r="G17" i="2"/>
  <c r="I17" i="2" s="1"/>
  <c r="J17" i="2" s="1"/>
  <c r="G18" i="2"/>
  <c r="I18" i="2" s="1"/>
  <c r="J18" i="2" s="1"/>
  <c r="G19" i="2"/>
  <c r="I19" i="2" s="1"/>
  <c r="J19" i="2" s="1"/>
  <c r="R8" i="3"/>
  <c r="R7" i="3"/>
  <c r="R6" i="3"/>
  <c r="J8" i="3"/>
  <c r="J7" i="3"/>
  <c r="J6" i="3"/>
  <c r="J16" i="1" l="1"/>
  <c r="J18" i="1"/>
  <c r="J9" i="1"/>
  <c r="J24" i="1"/>
  <c r="J10" i="1"/>
  <c r="J25" i="1"/>
  <c r="J23" i="1"/>
  <c r="K26" i="1" l="1"/>
  <c r="O7" i="1" s="1"/>
  <c r="H13" i="2" l="1"/>
  <c r="K13" i="2" s="1"/>
  <c r="G16" i="2" l="1"/>
  <c r="I16" i="2" s="1"/>
  <c r="J16" i="2" s="1"/>
  <c r="H16" i="2"/>
  <c r="K16" i="2" s="1"/>
  <c r="J22" i="1" l="1"/>
  <c r="J8" i="1"/>
  <c r="J15" i="1"/>
  <c r="H14" i="2"/>
  <c r="K14" i="2" s="1"/>
  <c r="H15" i="2"/>
  <c r="K15" i="2" s="1"/>
  <c r="G14" i="2" l="1"/>
  <c r="I14" i="2" s="1"/>
  <c r="J14" i="2" s="1"/>
  <c r="G15" i="2"/>
  <c r="I15" i="2" s="1"/>
  <c r="J15" i="2" s="1"/>
  <c r="G13" i="2"/>
  <c r="J14" i="1" l="1"/>
  <c r="J21" i="1"/>
  <c r="J7" i="1"/>
  <c r="J20" i="1"/>
  <c r="J6" i="1"/>
  <c r="J13" i="1"/>
  <c r="I13" i="2"/>
  <c r="J13" i="2" s="1"/>
  <c r="J12" i="1" l="1"/>
  <c r="J5" i="1"/>
  <c r="J19" i="1"/>
  <c r="G26" i="1"/>
  <c r="H26" i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<sst xmlns="http://schemas.openxmlformats.org/spreadsheetml/2006/main" count="172" uniqueCount="76">
  <si>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</si>
  <si>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</si>
  <si>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</si>
  <si>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</si>
  <si>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</si>
  <si>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</si>
  <si>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</si>
  <si>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</si>
  <si>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</si>
  <si>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</si>
  <si>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</si>
  <si>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</si>
  <si>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</si>
  <si>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</si>
  <si>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</si>
  <si>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</si>
  <si>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</si>
  <si>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</si>
  <si>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</si>
  <si>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</si>
  <si>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</si>
  <si>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</si>
  <si>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</si>
  <si>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</si>
  <si>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</si>
  <si>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</si>
  <si>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</si>
  <si>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</si>
  <si>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</si>
  <si>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</si>
  <si>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</si>
  <si>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</si>
  <si>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</si>
  <si>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</si>
  <si>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</si>
  <si>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</si>
  <si>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</si>
  <si>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</si>
  <si>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</si>
  <si>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</si>
  <si>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</si>
  <si>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</si>
  <si>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</si>
  <si>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</si>
  <si>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</si>
  <si>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</si>
  <si>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</si>
  <si>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</si>
  <si>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</si>
  <si>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</si>
  <si>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</si>
  <si>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</si>
  <si>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</si>
  <si>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</si>
  <si>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</si>
  <si>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</si>
  <si>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</si>
  <si>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</si>
  <si>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</si>
  <si>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Enero 2020</t>
  </si>
  <si>
    <t>Conceptos</t>
  </si>
  <si>
    <t>Enero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</si>
  <si>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</si>
  <si>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</si>
  <si>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</si>
  <si>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</si>
  <si>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</si>
  <si>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</si>
  <si>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</si>
  <si>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Energía Kwh</t>
  </si>
  <si>
    <t>Potencia kW-mes</t>
  </si>
  <si>
    <t>ENEL Dx</t>
  </si>
  <si>
    <t>PNP 2T-20 (abr-20 a sep-20)</t>
  </si>
  <si>
    <t>9T/2019</t>
  </si>
  <si>
    <t>Active Energy: 11.538.559 kWh</t>
  </si>
  <si>
    <t>Capacity: 6.912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</si>
</sst>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</numFmts>
  <fonts count="13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169" fontId="0" fillId="13" borderId="5" xfId="0" applyNumberFormat="1" applyFill="1" applyBorder="1" applyAlignment="1">
      <alignment horizontal="center" vertical="center"/>
    </xf>
    <xf numFmtId="169" fontId="0" fillId="13" borderId="1" xfId="0" applyNumberFormat="1" applyFill="1" applyBorder="1" applyAlignment="1">
      <alignment horizontal="center" vertical="center"/>
    </xf>
    <xf numFmtId="169" fontId="0" fillId="13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41"/>
  <sheetViews>
    <sheetView tabSelected="1" topLeftCell="K1" zoomScale="90" zoomScaleNormal="90" workbookViewId="0">
      <selection activeCell="N3" sqref="N3:O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6"/>
      <c r="B2" s="56"/>
      <c r="C2" s="69"/>
      <c r="D2" s="70"/>
      <c r="E2" s="56"/>
      <c r="F2" s="53"/>
      <c r="G2" s="53"/>
      <c r="H2" s="54"/>
      <c r="I2" s="105" t="s">
        <v>17</v>
      </c>
      <c r="J2" s="106"/>
      <c r="K2" s="106"/>
      <c r="L2" s="107"/>
    </row>
    <row r="3" spans="1:15" x14ac:dyDescent="0.25">
      <c r="A3" s="108" t="s">
        <v>15</v>
      </c>
      <c r="B3" s="111" t="s">
        <v>0</v>
      </c>
      <c r="C3" s="113" t="s">
        <v>1</v>
      </c>
      <c r="D3" s="60" t="s">
        <v>2</v>
      </c>
      <c r="E3" s="58" t="s">
        <v>3</v>
      </c>
      <c r="F3" s="32" t="s">
        <v>40</v>
      </c>
      <c r="G3" s="1" t="s">
        <v>4</v>
      </c>
      <c r="H3" s="2" t="s">
        <v>5</v>
      </c>
      <c r="I3" s="52" t="s">
        <v>38</v>
      </c>
      <c r="J3" s="51" t="s">
        <v>4</v>
      </c>
      <c r="K3" s="51" t="s">
        <v>37</v>
      </c>
      <c r="L3" s="40" t="s">
        <v>40</v>
      </c>
      <c r="N3" s="110" t="s">
        <v>52</v>
      </c>
      <c r="O3" s="110"/>
    </row>
    <row r="4" spans="1:15" ht="14.4" x14ac:dyDescent="0.3">
      <c r="A4" s="109"/>
      <c r="B4" s="112"/>
      <c r="C4" s="114"/>
      <c r="D4" s="61" t="s">
        <v>6</v>
      </c>
      <c r="E4" s="59" t="s">
        <v>7</v>
      </c>
      <c r="F4" s="33" t="s">
        <v>47</v>
      </c>
      <c r="G4" s="3" t="s">
        <v>51</v>
      </c>
      <c r="H4" s="4" t="s">
        <v>8</v>
      </c>
      <c r="I4" s="64" t="s">
        <v>14</v>
      </c>
      <c r="J4" s="62" t="s">
        <v>14</v>
      </c>
      <c r="K4" s="62" t="s">
        <v>14</v>
      </c>
      <c r="L4" s="63" t="s">
        <v>14</v>
      </c>
      <c r="N4" s="10" t="s">
        <v>60</v>
      </c>
      <c r="O4" s="10" t="s">
        <v>62</v>
      </c>
    </row>
    <row r="5" spans="1:15" x14ac:dyDescent="0.25">
      <c r="A5" t="s">
        <v>62</v>
      </c>
      <c r="B5" s="5" t="s">
        <v>9</v>
      </c>
      <c r="C5" s="6" t="s">
        <v>16</v>
      </c>
      <c r="D5" s="17">
        <f>ROUND(VLOOKUP($C5,Px!$B$13:$K$19,9,0),4)</f>
        <v>5716.3778000000002</v>
      </c>
      <c r="E5" s="118">
        <v>49.222999999999999</v>
      </c>
      <c r="F5" s="41"/>
      <c r="G5" s="7"/>
      <c r="H5" s="82">
        <f>ROUND('ENEL DX'!$C$6,0)</f>
        <v>724135</v>
      </c>
      <c r="I5" s="80">
        <f>ROUND(H5*E5,0)</f>
        <v>35644097</v>
      </c>
      <c r="J5" s="81">
        <f>G5*D5</f>
        <v>0</v>
      </c>
      <c r="K5" s="84"/>
      <c r="L5" s="82"/>
      <c r="N5" s="11" t="s">
        <v>74</v>
      </c>
      <c r="O5" s="12">
        <f>I26</f>
        <v>576165157</v>
      </c>
    </row>
    <row r="6" spans="1:15" x14ac:dyDescent="0.25">
      <c r="A6" t="s">
        <v>62</v>
      </c>
      <c r="B6" t="s">
        <v>9</v>
      </c>
      <c r="C6" s="8" t="s">
        <v>63</v>
      </c>
      <c r="D6" s="16">
        <f>ROUND(VLOOKUP($C6,Px!$B$13:$K$19,9,0),4)</f>
        <v>5770.0204999999996</v>
      </c>
      <c r="E6" s="119">
        <v>50.344000000000001</v>
      </c>
      <c r="F6" s="42"/>
      <c r="G6" s="9"/>
      <c r="H6" s="85">
        <f>ROUND('ENEL DX'!$D$6,0)</f>
        <v>684418</v>
      </c>
      <c r="I6" s="83">
        <f t="shared" ref="I6:I25" si="0">ROUND(H6*E6,0)</f>
        <v>34456340</v>
      </c>
      <c r="J6" s="84">
        <f t="shared" ref="J6:J25" si="1">G6*D6</f>
        <v>0</v>
      </c>
      <c r="K6" s="84"/>
      <c r="L6" s="85"/>
      <c r="N6" s="11" t="s">
        <v>75</v>
      </c>
      <c r="O6" s="12">
        <f>J26</f>
        <v>39753078.369899996</v>
      </c>
    </row>
    <row r="7" spans="1:15" x14ac:dyDescent="0.25">
      <c r="A7" t="s">
        <v>62</v>
      </c>
      <c r="B7" t="s">
        <v>9</v>
      </c>
      <c r="C7" s="8" t="s">
        <v>64</v>
      </c>
      <c r="D7" s="16">
        <f>ROUND(VLOOKUP($C7,Px!$B$13:$K$19,9,0),4)</f>
        <v>5776.2978999999996</v>
      </c>
      <c r="E7" s="119">
        <v>50.034999999999997</v>
      </c>
      <c r="F7" s="42"/>
      <c r="G7" s="9"/>
      <c r="H7" s="85">
        <f>ROUND('ENEL DX'!$E$6,0)</f>
        <v>1456444</v>
      </c>
      <c r="I7" s="83">
        <f t="shared" si="0"/>
        <v>72873176</v>
      </c>
      <c r="J7" s="84">
        <f t="shared" si="1"/>
        <v>0</v>
      </c>
      <c r="K7" s="84"/>
      <c r="L7" s="85"/>
      <c r="N7" s="11" t="s">
        <v>13</v>
      </c>
      <c r="O7" s="12">
        <f>K26</f>
        <v>0</v>
      </c>
    </row>
    <row r="8" spans="1:15" x14ac:dyDescent="0.25">
      <c r="A8" t="s">
        <v>62</v>
      </c>
      <c r="B8" t="s">
        <v>9</v>
      </c>
      <c r="C8" s="8" t="s">
        <v>65</v>
      </c>
      <c r="D8" s="16">
        <f>ROUND(VLOOKUP($C8,Px!$B$13:$K$19,9,0),4)</f>
        <v>5792.8472000000002</v>
      </c>
      <c r="E8" s="119">
        <v>50.26</v>
      </c>
      <c r="F8" s="42"/>
      <c r="G8" s="9"/>
      <c r="H8" s="85">
        <f>ROUND('ENEL DX'!$F$6,0)</f>
        <v>1669</v>
      </c>
      <c r="I8" s="83">
        <f t="shared" si="0"/>
        <v>83884</v>
      </c>
      <c r="J8" s="84">
        <f t="shared" si="1"/>
        <v>0</v>
      </c>
      <c r="K8" s="84"/>
      <c r="L8" s="85"/>
      <c r="N8" s="11" t="s">
        <v>40</v>
      </c>
      <c r="O8" s="12">
        <f>L26</f>
        <v>0</v>
      </c>
    </row>
    <row r="9" spans="1:15" x14ac:dyDescent="0.25">
      <c r="A9" t="s">
        <v>62</v>
      </c>
      <c r="B9" t="s">
        <v>9</v>
      </c>
      <c r="C9" s="8" t="s">
        <v>66</v>
      </c>
      <c r="D9" s="16">
        <f>ROUND(VLOOKUP($C9,Px!$B$13:$K$19,9,0),4)</f>
        <v>5532.0520999999999</v>
      </c>
      <c r="E9" s="119">
        <v>48.415999999999997</v>
      </c>
      <c r="F9" s="42"/>
      <c r="G9" s="9"/>
      <c r="H9" s="85">
        <f>ROUND('ENEL DX'!$G$6,0)</f>
        <v>712</v>
      </c>
      <c r="I9" s="83">
        <f t="shared" si="0"/>
        <v>34472</v>
      </c>
      <c r="J9" s="84">
        <f t="shared" si="1"/>
        <v>0</v>
      </c>
      <c r="K9" s="84"/>
      <c r="L9" s="85"/>
      <c r="N9" s="13" t="s">
        <v>12</v>
      </c>
      <c r="O9" s="14">
        <f>SUM(O5:O8)</f>
        <v>615918235.36989999</v>
      </c>
    </row>
    <row r="10" spans="1:15" x14ac:dyDescent="0.25">
      <c r="A10" t="s">
        <v>62</v>
      </c>
      <c r="B10" t="s">
        <v>9</v>
      </c>
      <c r="C10" s="8" t="s">
        <v>67</v>
      </c>
      <c r="D10" s="16">
        <f>ROUND(VLOOKUP($C10,Px!$B$13:$K$19,9,0),4)</f>
        <v>5706.6764000000003</v>
      </c>
      <c r="E10" s="119">
        <v>50.09</v>
      </c>
      <c r="F10" s="42"/>
      <c r="G10" s="9"/>
      <c r="H10" s="85">
        <f>ROUND('ENEL DX'!$H$6,0)</f>
        <v>547707</v>
      </c>
      <c r="I10" s="83">
        <f t="shared" si="0"/>
        <v>27434644</v>
      </c>
      <c r="J10" s="84">
        <f t="shared" si="1"/>
        <v>0</v>
      </c>
      <c r="K10" s="84"/>
      <c r="L10" s="85"/>
    </row>
    <row r="11" spans="1:15" x14ac:dyDescent="0.25">
      <c r="A11" t="s">
        <v>62</v>
      </c>
      <c r="B11" t="s">
        <v>9</v>
      </c>
      <c r="C11" s="8" t="s">
        <v>68</v>
      </c>
      <c r="D11" s="16">
        <f>ROUND(VLOOKUP($C11,Px!$B$13:$K$19,9,0),4)</f>
        <v>5777.4391999999998</v>
      </c>
      <c r="E11" s="119">
        <v>50.475000000000001</v>
      </c>
      <c r="F11" s="42"/>
      <c r="G11" s="9"/>
      <c r="H11" s="85">
        <f>ROUND('ENEL DX'!$I$6,0)</f>
        <v>8126</v>
      </c>
      <c r="I11" s="83">
        <f t="shared" si="0"/>
        <v>410160</v>
      </c>
      <c r="J11" s="84">
        <f t="shared" si="1"/>
        <v>0</v>
      </c>
      <c r="K11" s="84"/>
      <c r="L11" s="85"/>
    </row>
    <row r="12" spans="1:15" x14ac:dyDescent="0.25">
      <c r="A12" t="s">
        <v>62</v>
      </c>
      <c r="B12" t="s">
        <v>10</v>
      </c>
      <c r="C12" s="8" t="s">
        <v>16</v>
      </c>
      <c r="D12" s="16">
        <f>ROUND(VLOOKUP($C12,Px!$B$13:$K$19,9,0),4)</f>
        <v>5716.3778000000002</v>
      </c>
      <c r="E12" s="119">
        <v>49.222999999999999</v>
      </c>
      <c r="F12" s="42"/>
      <c r="G12" s="9"/>
      <c r="H12" s="85">
        <f>ROUND('ENEL DX'!$C$7,0)</f>
        <v>1149536</v>
      </c>
      <c r="I12" s="83">
        <f t="shared" si="0"/>
        <v>56583611</v>
      </c>
      <c r="J12" s="84">
        <f t="shared" si="1"/>
        <v>0</v>
      </c>
      <c r="K12" s="84"/>
      <c r="L12" s="85"/>
    </row>
    <row r="13" spans="1:15" x14ac:dyDescent="0.25">
      <c r="A13" t="s">
        <v>62</v>
      </c>
      <c r="B13" t="s">
        <v>10</v>
      </c>
      <c r="C13" s="8" t="s">
        <v>63</v>
      </c>
      <c r="D13" s="16">
        <f>ROUND(VLOOKUP($C13,Px!$B$13:$K$19,9,0),4)</f>
        <v>5770.0204999999996</v>
      </c>
      <c r="E13" s="119">
        <v>50.344000000000001</v>
      </c>
      <c r="F13" s="42"/>
      <c r="G13" s="9"/>
      <c r="H13" s="85">
        <f>ROUND('ENEL DX'!$D$7,0)</f>
        <v>1077697</v>
      </c>
      <c r="I13" s="83">
        <f t="shared" si="0"/>
        <v>54255578</v>
      </c>
      <c r="J13" s="84">
        <f t="shared" si="1"/>
        <v>0</v>
      </c>
      <c r="K13" s="84"/>
      <c r="L13" s="85"/>
    </row>
    <row r="14" spans="1:15" x14ac:dyDescent="0.25">
      <c r="A14" t="s">
        <v>62</v>
      </c>
      <c r="B14" t="s">
        <v>10</v>
      </c>
      <c r="C14" s="8" t="s">
        <v>64</v>
      </c>
      <c r="D14" s="16">
        <f>ROUND(VLOOKUP($C14,Px!$B$13:$K$19,9,0),4)</f>
        <v>5776.2978999999996</v>
      </c>
      <c r="E14" s="119">
        <v>50.034999999999997</v>
      </c>
      <c r="F14" s="42"/>
      <c r="G14" s="9"/>
      <c r="H14" s="85">
        <f>ROUND('ENEL DX'!$E$7,0)</f>
        <v>2263746</v>
      </c>
      <c r="I14" s="83">
        <f t="shared" si="0"/>
        <v>113266531</v>
      </c>
      <c r="J14" s="84">
        <f t="shared" si="1"/>
        <v>0</v>
      </c>
      <c r="K14" s="84"/>
      <c r="L14" s="85"/>
    </row>
    <row r="15" spans="1:15" x14ac:dyDescent="0.25">
      <c r="A15" t="s">
        <v>62</v>
      </c>
      <c r="B15" t="s">
        <v>10</v>
      </c>
      <c r="C15" s="8" t="s">
        <v>65</v>
      </c>
      <c r="D15" s="16">
        <f>ROUND(VLOOKUP($C15,Px!$B$13:$K$19,9,0),4)</f>
        <v>5792.8472000000002</v>
      </c>
      <c r="E15" s="119">
        <v>50.26</v>
      </c>
      <c r="F15" s="42"/>
      <c r="G15" s="9"/>
      <c r="H15" s="85">
        <f>ROUND('ENEL DX'!$F$7,0)</f>
        <v>2448</v>
      </c>
      <c r="I15" s="83">
        <f t="shared" si="0"/>
        <v>123036</v>
      </c>
      <c r="J15" s="84">
        <f t="shared" si="1"/>
        <v>0</v>
      </c>
      <c r="K15" s="84"/>
      <c r="L15" s="85"/>
    </row>
    <row r="16" spans="1:15" x14ac:dyDescent="0.25">
      <c r="A16" t="s">
        <v>62</v>
      </c>
      <c r="B16" t="s">
        <v>10</v>
      </c>
      <c r="C16" s="8" t="s">
        <v>66</v>
      </c>
      <c r="D16" s="16">
        <f>ROUND(VLOOKUP($C16,Px!$B$13:$K$19,9,0),4)</f>
        <v>5532.0520999999999</v>
      </c>
      <c r="E16" s="119">
        <v>48.415999999999997</v>
      </c>
      <c r="F16" s="42"/>
      <c r="G16" s="9"/>
      <c r="H16" s="85">
        <f>ROUND('ENEL DX'!$G$7,0)</f>
        <v>1064</v>
      </c>
      <c r="I16" s="83">
        <f t="shared" si="0"/>
        <v>51515</v>
      </c>
      <c r="J16" s="84">
        <f t="shared" si="1"/>
        <v>0</v>
      </c>
      <c r="K16" s="84"/>
      <c r="L16" s="85"/>
    </row>
    <row r="17" spans="1:13" x14ac:dyDescent="0.25">
      <c r="A17" t="s">
        <v>62</v>
      </c>
      <c r="B17" t="s">
        <v>10</v>
      </c>
      <c r="C17" s="8" t="s">
        <v>67</v>
      </c>
      <c r="D17" s="16">
        <f>ROUND(VLOOKUP($C17,Px!$B$13:$K$19,9,0),4)</f>
        <v>5706.6764000000003</v>
      </c>
      <c r="E17" s="119">
        <v>50.09</v>
      </c>
      <c r="F17" s="42"/>
      <c r="G17" s="9"/>
      <c r="H17" s="85">
        <f>ROUND('ENEL DX'!$H$7,0)</f>
        <v>883127</v>
      </c>
      <c r="I17" s="83">
        <f t="shared" si="0"/>
        <v>44235831</v>
      </c>
      <c r="J17" s="84">
        <f t="shared" si="1"/>
        <v>0</v>
      </c>
      <c r="K17" s="84"/>
      <c r="L17" s="85"/>
    </row>
    <row r="18" spans="1:13" x14ac:dyDescent="0.25">
      <c r="A18" t="s">
        <v>62</v>
      </c>
      <c r="B18" t="s">
        <v>10</v>
      </c>
      <c r="C18" s="8" t="s">
        <v>68</v>
      </c>
      <c r="D18" s="16">
        <f>ROUND(VLOOKUP($C18,Px!$B$13:$K$19,9,0),4)</f>
        <v>5777.4391999999998</v>
      </c>
      <c r="E18" s="119">
        <v>50.475000000000001</v>
      </c>
      <c r="F18" s="42"/>
      <c r="G18" s="9"/>
      <c r="H18" s="85">
        <f>ROUND('ENEL DX'!$I$7,0)</f>
        <v>12732</v>
      </c>
      <c r="I18" s="83">
        <f t="shared" si="0"/>
        <v>642648</v>
      </c>
      <c r="J18" s="84">
        <f t="shared" si="1"/>
        <v>0</v>
      </c>
      <c r="K18" s="84"/>
      <c r="L18" s="85"/>
    </row>
    <row r="19" spans="1:13" x14ac:dyDescent="0.25">
      <c r="A19" t="s">
        <v>62</v>
      </c>
      <c r="B19" t="s">
        <v>11</v>
      </c>
      <c r="C19" s="8" t="s">
        <v>16</v>
      </c>
      <c r="D19" s="16">
        <f>ROUND(VLOOKUP($C19,Px!$B$13:$K$19,9,0),4)</f>
        <v>5716.3778000000002</v>
      </c>
      <c r="E19" s="119">
        <v>49.222999999999999</v>
      </c>
      <c r="F19" s="42"/>
      <c r="G19" s="103">
        <f>'ENEL DX'!K8</f>
        <v>1467</v>
      </c>
      <c r="H19" s="85">
        <f>ROUND('ENEL DX'!$C$8,0)</f>
        <v>578308</v>
      </c>
      <c r="I19" s="83">
        <f t="shared" si="0"/>
        <v>28466055</v>
      </c>
      <c r="J19" s="84">
        <f t="shared" si="1"/>
        <v>8385926.2326000007</v>
      </c>
      <c r="K19" s="84"/>
      <c r="L19" s="85"/>
    </row>
    <row r="20" spans="1:13" x14ac:dyDescent="0.25">
      <c r="A20" t="s">
        <v>62</v>
      </c>
      <c r="B20" t="s">
        <v>11</v>
      </c>
      <c r="C20" s="8" t="s">
        <v>63</v>
      </c>
      <c r="D20" s="16">
        <f>ROUND(VLOOKUP($C20,Px!$B$13:$K$19,9,0),4)</f>
        <v>5770.0204999999996</v>
      </c>
      <c r="E20" s="119">
        <v>50.344000000000001</v>
      </c>
      <c r="F20" s="42"/>
      <c r="G20" s="103">
        <f>'ENEL DX'!L8</f>
        <v>1379</v>
      </c>
      <c r="H20" s="85">
        <f>ROUND('ENEL DX'!$D$8,0)</f>
        <v>543736</v>
      </c>
      <c r="I20" s="83">
        <f t="shared" si="0"/>
        <v>27373845</v>
      </c>
      <c r="J20" s="84">
        <f t="shared" si="1"/>
        <v>7956858.2694999995</v>
      </c>
      <c r="K20" s="84"/>
      <c r="L20" s="85"/>
    </row>
    <row r="21" spans="1:13" x14ac:dyDescent="0.25">
      <c r="A21" t="s">
        <v>62</v>
      </c>
      <c r="B21" t="s">
        <v>11</v>
      </c>
      <c r="C21" s="8" t="s">
        <v>64</v>
      </c>
      <c r="D21" s="16">
        <f>ROUND(VLOOKUP($C21,Px!$B$13:$K$19,9,0),4)</f>
        <v>5776.2978999999996</v>
      </c>
      <c r="E21" s="119">
        <v>50.034999999999997</v>
      </c>
      <c r="F21" s="42"/>
      <c r="G21" s="103">
        <f>'ENEL DX'!M8</f>
        <v>2955</v>
      </c>
      <c r="H21" s="85">
        <f>ROUND('ENEL DX'!$E$8,0)</f>
        <v>1164952</v>
      </c>
      <c r="I21" s="83">
        <f t="shared" si="0"/>
        <v>58288373</v>
      </c>
      <c r="J21" s="84">
        <f t="shared" si="1"/>
        <v>17068960.294499997</v>
      </c>
      <c r="K21" s="84"/>
      <c r="L21" s="85"/>
    </row>
    <row r="22" spans="1:13" x14ac:dyDescent="0.25">
      <c r="A22" t="s">
        <v>62</v>
      </c>
      <c r="B22" t="s">
        <v>11</v>
      </c>
      <c r="C22" s="8" t="s">
        <v>65</v>
      </c>
      <c r="D22" s="16">
        <f>ROUND(VLOOKUP($C22,Px!$B$13:$K$19,9,0),4)</f>
        <v>5792.8472000000002</v>
      </c>
      <c r="E22" s="119">
        <v>50.26</v>
      </c>
      <c r="F22" s="42"/>
      <c r="G22" s="103">
        <f>'ENEL DX'!N8</f>
        <v>3</v>
      </c>
      <c r="H22" s="85">
        <f>ROUND('ENEL DX'!$F$8,0)</f>
        <v>1107</v>
      </c>
      <c r="I22" s="83">
        <f t="shared" si="0"/>
        <v>55638</v>
      </c>
      <c r="J22" s="84">
        <f t="shared" si="1"/>
        <v>17378.5416</v>
      </c>
      <c r="K22" s="96"/>
      <c r="L22" s="85"/>
    </row>
    <row r="23" spans="1:13" x14ac:dyDescent="0.25">
      <c r="A23" t="s">
        <v>62</v>
      </c>
      <c r="B23" t="s">
        <v>11</v>
      </c>
      <c r="C23" s="8" t="s">
        <v>66</v>
      </c>
      <c r="D23" s="16">
        <f>ROUND(VLOOKUP($C23,Px!$B$13:$K$19,9,0),4)</f>
        <v>5532.0520999999999</v>
      </c>
      <c r="E23" s="119">
        <v>48.415999999999997</v>
      </c>
      <c r="F23" s="42"/>
      <c r="G23" s="103">
        <f>'ENEL DX'!O8</f>
        <v>1</v>
      </c>
      <c r="H23" s="85">
        <f>ROUND('ENEL DX'!$G$8,0)</f>
        <v>483</v>
      </c>
      <c r="I23" s="83">
        <f t="shared" si="0"/>
        <v>23385</v>
      </c>
      <c r="J23" s="84">
        <f t="shared" si="1"/>
        <v>5532.0520999999999</v>
      </c>
      <c r="K23" s="84"/>
      <c r="L23" s="85"/>
    </row>
    <row r="24" spans="1:13" x14ac:dyDescent="0.25">
      <c r="A24" t="s">
        <v>62</v>
      </c>
      <c r="B24" t="s">
        <v>11</v>
      </c>
      <c r="C24" s="8" t="s">
        <v>67</v>
      </c>
      <c r="D24" s="16">
        <f>ROUND(VLOOKUP($C24,Px!$B$13:$K$19,9,0),4)</f>
        <v>5706.6764000000003</v>
      </c>
      <c r="E24" s="119">
        <v>50.09</v>
      </c>
      <c r="F24" s="42"/>
      <c r="G24" s="103">
        <f>'ENEL DX'!P8</f>
        <v>1091</v>
      </c>
      <c r="H24" s="85">
        <f>ROUND('ENEL DX'!$H$8,0)</f>
        <v>430020</v>
      </c>
      <c r="I24" s="83">
        <f t="shared" si="0"/>
        <v>21539702</v>
      </c>
      <c r="J24" s="84">
        <f t="shared" si="1"/>
        <v>6225983.9524000008</v>
      </c>
      <c r="K24" s="84"/>
      <c r="L24" s="85"/>
    </row>
    <row r="25" spans="1:13" x14ac:dyDescent="0.25">
      <c r="A25" t="s">
        <v>62</v>
      </c>
      <c r="B25" t="s">
        <v>11</v>
      </c>
      <c r="C25" t="s">
        <v>68</v>
      </c>
      <c r="D25" s="76">
        <f>ROUND(VLOOKUP($C25,Px!$B$13:$K$19,9,0),4)</f>
        <v>5777.4391999999998</v>
      </c>
      <c r="E25" s="120">
        <v>50.475000000000001</v>
      </c>
      <c r="F25" s="77"/>
      <c r="G25" s="104">
        <f>'ENEL DX'!Q8</f>
        <v>16</v>
      </c>
      <c r="H25" s="85">
        <f>ROUND('ENEL DX'!$I$8,0)</f>
        <v>6392</v>
      </c>
      <c r="I25" s="78">
        <f t="shared" si="0"/>
        <v>322636</v>
      </c>
      <c r="J25" s="79">
        <f t="shared" si="1"/>
        <v>92439.027199999997</v>
      </c>
      <c r="K25" s="79"/>
      <c r="L25" s="79"/>
      <c r="M25" s="86"/>
    </row>
    <row r="26" spans="1:13" ht="14.4" x14ac:dyDescent="0.3">
      <c r="A26" s="18"/>
      <c r="B26" s="18"/>
      <c r="C26" s="18"/>
      <c r="D26" s="18"/>
      <c r="E26" s="39"/>
      <c r="F26" s="75" t="s">
        <v>12</v>
      </c>
      <c r="G26" s="93">
        <f>SUM(G5:G25)</f>
        <v>6912</v>
      </c>
      <c r="H26" s="94">
        <f t="shared" ref="H26:K26" si="2">SUM(H5:H25)</f>
        <v>11538559</v>
      </c>
      <c r="I26" s="93">
        <f>SUM(I5:I25)</f>
        <v>576165157</v>
      </c>
      <c r="J26" s="93">
        <f>SUM(J5:J25)</f>
        <v>39753078.369899996</v>
      </c>
      <c r="K26" s="93">
        <f t="shared" si="2"/>
        <v>0</v>
      </c>
      <c r="L26" s="94">
        <f>SUM(L5:L25)</f>
        <v>0</v>
      </c>
    </row>
    <row r="28" spans="1:13" x14ac:dyDescent="0.25">
      <c r="E28" s="11" t="s">
        <v>56</v>
      </c>
      <c r="F28" t="s">
        <v>57</v>
      </c>
    </row>
    <row r="32" spans="1:13" ht="13.8" x14ac:dyDescent="0.25">
      <c r="I32" s="57"/>
    </row>
    <row r="37" spans="9:15" x14ac:dyDescent="0.25">
      <c r="N37" s="15"/>
      <c r="O37" s="15"/>
    </row>
    <row r="39" spans="9:15" s="15" customFormat="1" ht="20.25" customHeight="1" x14ac:dyDescent="0.25">
      <c r="N39"/>
      <c r="O39"/>
    </row>
    <row r="41" spans="9:15" x14ac:dyDescent="0.25">
      <c r="I41" s="12"/>
      <c r="J41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90" zoomScaleNormal="90" workbookViewId="0">
      <selection activeCell="C6" sqref="C6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4" t="s">
        <v>39</v>
      </c>
      <c r="B3" s="34" t="s">
        <v>61</v>
      </c>
    </row>
    <row r="4" spans="1:18" ht="13.8" thickBot="1" x14ac:dyDescent="0.3">
      <c r="C4" s="115" t="s">
        <v>69</v>
      </c>
      <c r="D4" s="116"/>
      <c r="E4" s="116"/>
      <c r="F4" s="116"/>
      <c r="G4" s="116"/>
      <c r="H4" s="116"/>
      <c r="I4" s="116"/>
      <c r="J4" s="117"/>
      <c r="K4" s="115" t="s">
        <v>70</v>
      </c>
      <c r="L4" s="116"/>
      <c r="M4" s="116"/>
      <c r="N4" s="116"/>
      <c r="O4" s="116"/>
      <c r="P4" s="116"/>
      <c r="Q4" s="116"/>
      <c r="R4" s="117"/>
    </row>
    <row r="5" spans="1:18" ht="15" thickBot="1" x14ac:dyDescent="0.3">
      <c r="A5" s="35" t="s">
        <v>41</v>
      </c>
      <c r="B5" s="36" t="s">
        <v>42</v>
      </c>
      <c r="C5" s="100" t="s">
        <v>16</v>
      </c>
      <c r="D5" s="100" t="s">
        <v>63</v>
      </c>
      <c r="E5" s="100" t="s">
        <v>64</v>
      </c>
      <c r="F5" s="100" t="s">
        <v>65</v>
      </c>
      <c r="G5" s="100" t="s">
        <v>66</v>
      </c>
      <c r="H5" s="100" t="s">
        <v>67</v>
      </c>
      <c r="I5" s="100" t="s">
        <v>68</v>
      </c>
      <c r="J5" s="101" t="s">
        <v>12</v>
      </c>
      <c r="K5" s="102" t="s">
        <v>16</v>
      </c>
      <c r="L5" s="100" t="s">
        <v>63</v>
      </c>
      <c r="M5" s="100" t="s">
        <v>64</v>
      </c>
      <c r="N5" s="100" t="s">
        <v>65</v>
      </c>
      <c r="O5" s="100" t="s">
        <v>66</v>
      </c>
      <c r="P5" s="100" t="s">
        <v>67</v>
      </c>
      <c r="Q5" s="100" t="s">
        <v>68</v>
      </c>
      <c r="R5" s="101" t="s">
        <v>12</v>
      </c>
    </row>
    <row r="6" spans="1:18" x14ac:dyDescent="0.25">
      <c r="A6" s="37" t="s">
        <v>43</v>
      </c>
      <c r="B6" s="38" t="s">
        <v>44</v>
      </c>
      <c r="C6" s="97">
        <v>724134.62797605561</v>
      </c>
      <c r="D6" s="97">
        <v>684417.9732828734</v>
      </c>
      <c r="E6" s="97">
        <v>1456444.3904670535</v>
      </c>
      <c r="F6" s="97">
        <v>1669.009679847404</v>
      </c>
      <c r="G6" s="97">
        <v>712.30542618569768</v>
      </c>
      <c r="H6" s="97">
        <v>547707.31558634131</v>
      </c>
      <c r="I6" s="97">
        <v>8126.3212956510142</v>
      </c>
      <c r="J6" s="98">
        <f>SUM(C6:I6)</f>
        <v>3423211.9437140073</v>
      </c>
      <c r="K6" s="97">
        <v>0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v>0</v>
      </c>
      <c r="R6" s="98">
        <f>SUM(K6:Q6)</f>
        <v>0</v>
      </c>
    </row>
    <row r="7" spans="1:18" x14ac:dyDescent="0.25">
      <c r="A7" s="37" t="s">
        <v>43</v>
      </c>
      <c r="B7" s="38" t="s">
        <v>45</v>
      </c>
      <c r="C7" s="97">
        <v>1149535.7369188389</v>
      </c>
      <c r="D7" s="97">
        <v>1077696.5572413879</v>
      </c>
      <c r="E7" s="97">
        <v>2263746.4148633531</v>
      </c>
      <c r="F7" s="97">
        <v>2447.759414204635</v>
      </c>
      <c r="G7" s="97">
        <v>1063.7030195165737</v>
      </c>
      <c r="H7" s="97">
        <v>883127.27009275474</v>
      </c>
      <c r="I7" s="97">
        <v>12731.83387394579</v>
      </c>
      <c r="J7" s="99">
        <f t="shared" ref="J7:J8" si="0">SUM(C7:I7)</f>
        <v>5390349.2754240017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  <c r="R7" s="99">
        <f t="shared" ref="R7:R8" si="1">SUM(K7:Q7)</f>
        <v>0</v>
      </c>
    </row>
    <row r="8" spans="1:18" x14ac:dyDescent="0.25">
      <c r="A8" s="37" t="s">
        <v>43</v>
      </c>
      <c r="B8" s="38" t="s">
        <v>46</v>
      </c>
      <c r="C8" s="97">
        <v>578308.19154854107</v>
      </c>
      <c r="D8" s="97">
        <v>543735.67129468627</v>
      </c>
      <c r="E8" s="97">
        <v>1164952.478361421</v>
      </c>
      <c r="F8" s="97">
        <v>1106.610314569192</v>
      </c>
      <c r="G8" s="97">
        <v>482.82331040234362</v>
      </c>
      <c r="H8" s="97">
        <v>430020.0342473046</v>
      </c>
      <c r="I8" s="97">
        <v>6391.7410532516842</v>
      </c>
      <c r="J8" s="99">
        <f t="shared" si="0"/>
        <v>2724997.5501301759</v>
      </c>
      <c r="K8" s="97">
        <v>1467</v>
      </c>
      <c r="L8" s="97">
        <v>1379</v>
      </c>
      <c r="M8" s="97">
        <v>2955</v>
      </c>
      <c r="N8" s="97">
        <v>3</v>
      </c>
      <c r="O8" s="97">
        <v>1</v>
      </c>
      <c r="P8" s="97">
        <v>1091</v>
      </c>
      <c r="Q8" s="97">
        <v>16</v>
      </c>
      <c r="R8" s="99">
        <f t="shared" si="1"/>
        <v>6912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zoomScaleNormal="100" workbookViewId="0">
      <selection activeCell="K17" sqref="K17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72"/>
      <c r="F3" s="22"/>
      <c r="G3" s="71"/>
    </row>
    <row r="4" spans="1:15" ht="13.8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72"/>
      <c r="F4" s="22"/>
      <c r="G4" s="71"/>
      <c r="H4" s="95" t="s">
        <v>59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58</v>
      </c>
      <c r="H5" s="88">
        <v>2.9801428177412888</v>
      </c>
    </row>
    <row r="6" spans="1:15" ht="13.8" x14ac:dyDescent="0.3">
      <c r="A6" s="23" t="s">
        <v>26</v>
      </c>
      <c r="B6" s="22"/>
      <c r="C6" s="22">
        <v>694.38</v>
      </c>
      <c r="D6" s="24" t="s">
        <v>72</v>
      </c>
      <c r="E6" s="22"/>
      <c r="F6" s="22"/>
      <c r="G6" s="67" t="s">
        <v>54</v>
      </c>
      <c r="H6" s="89">
        <v>0.87534183766412499</v>
      </c>
    </row>
    <row r="7" spans="1:15" ht="13.8" x14ac:dyDescent="0.3">
      <c r="A7" s="23" t="s">
        <v>27</v>
      </c>
      <c r="B7" s="22"/>
      <c r="C7" s="91">
        <v>255.22200000000001</v>
      </c>
      <c r="D7" s="24"/>
      <c r="E7" s="22"/>
      <c r="F7" s="22"/>
      <c r="G7" s="68" t="s">
        <v>55</v>
      </c>
      <c r="H7" s="90">
        <v>0.913295382872503</v>
      </c>
      <c r="K7" s="55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55"/>
    </row>
    <row r="9" spans="1:15" ht="13.8" x14ac:dyDescent="0.3">
      <c r="A9" s="25" t="s">
        <v>30</v>
      </c>
      <c r="B9" s="26"/>
      <c r="C9" s="30"/>
      <c r="D9" s="31" t="s">
        <v>73</v>
      </c>
      <c r="E9" s="22"/>
      <c r="F9" s="22"/>
      <c r="G9" s="22"/>
      <c r="O9" s="55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43"/>
      <c r="B11" s="43"/>
      <c r="C11" s="44"/>
      <c r="D11" s="43"/>
      <c r="E11" s="43"/>
      <c r="F11" s="43"/>
      <c r="G11" s="43"/>
      <c r="H11" s="45"/>
      <c r="I11" s="65"/>
      <c r="J11" s="45"/>
    </row>
    <row r="12" spans="1:15" ht="27.6" x14ac:dyDescent="0.25">
      <c r="A12" s="46" t="s">
        <v>48</v>
      </c>
      <c r="B12" s="46" t="s">
        <v>31</v>
      </c>
      <c r="C12" s="46" t="s">
        <v>49</v>
      </c>
      <c r="D12" s="46" t="s">
        <v>32</v>
      </c>
      <c r="E12" s="46" t="s">
        <v>53</v>
      </c>
      <c r="F12" s="46" t="s">
        <v>33</v>
      </c>
      <c r="G12" s="46" t="s">
        <v>34</v>
      </c>
      <c r="H12" s="46" t="s">
        <v>35</v>
      </c>
      <c r="I12" s="46" t="s">
        <v>36</v>
      </c>
      <c r="J12" s="73" t="s">
        <v>36</v>
      </c>
      <c r="K12" s="74" t="s">
        <v>50</v>
      </c>
    </row>
    <row r="13" spans="1:15" ht="13.8" x14ac:dyDescent="0.3">
      <c r="A13" s="22" t="s">
        <v>71</v>
      </c>
      <c r="B13" s="22" t="s">
        <v>16</v>
      </c>
      <c r="C13" s="47"/>
      <c r="D13" s="48">
        <v>0.98270000000000002</v>
      </c>
      <c r="E13" s="48">
        <v>1.0017</v>
      </c>
      <c r="F13" s="49">
        <f>($C$3*$C$7/$C$8-$H$5)*D13</f>
        <v>80.982526888177091</v>
      </c>
      <c r="G13" s="49">
        <f>$C$4*$C$7/$C$8*E13</f>
        <v>9.0138942003029214</v>
      </c>
      <c r="H13" s="49">
        <f>F13*$C$6/1000</f>
        <v>56.232647020612404</v>
      </c>
      <c r="I13" s="66">
        <f>G13*$C$6</f>
        <v>6259.0678548063424</v>
      </c>
      <c r="J13" s="92">
        <f>I13*$H$7</f>
        <v>5716.3777728803343</v>
      </c>
      <c r="K13" s="50">
        <f>H13*$H$6</f>
        <v>49.222788579740943</v>
      </c>
    </row>
    <row r="14" spans="1:15" ht="13.8" x14ac:dyDescent="0.3">
      <c r="A14" s="22" t="s">
        <v>71</v>
      </c>
      <c r="B14" s="22" t="s">
        <v>63</v>
      </c>
      <c r="C14" s="47"/>
      <c r="D14" s="48">
        <v>1.0051000000000001</v>
      </c>
      <c r="E14" s="48">
        <v>1.0111000000000001</v>
      </c>
      <c r="F14" s="49">
        <f t="shared" ref="F14:F19" si="0">($C$3*$C$7/$C$8-$H$5)*D14</f>
        <v>82.828470311699192</v>
      </c>
      <c r="G14" s="49">
        <f t="shared" ref="G14:G15" si="1">$C$4*$C$7/$C$8*E14</f>
        <v>9.0984810082123246</v>
      </c>
      <c r="H14" s="49">
        <f t="shared" ref="H14:H15" si="2">F14*$C$6/1000</f>
        <v>57.514433215037684</v>
      </c>
      <c r="I14" s="66">
        <f>G14*$C$6</f>
        <v>6317.8032424824742</v>
      </c>
      <c r="J14" s="92">
        <f t="shared" ref="J14:J19" si="3">I14*$H$7</f>
        <v>5770.020531256172</v>
      </c>
      <c r="K14" s="50">
        <f>H14*$H$6</f>
        <v>50.344789662661675</v>
      </c>
    </row>
    <row r="15" spans="1:15" ht="13.8" x14ac:dyDescent="0.3">
      <c r="A15" s="22" t="s">
        <v>71</v>
      </c>
      <c r="B15" s="22" t="s">
        <v>64</v>
      </c>
      <c r="C15" s="47"/>
      <c r="D15" s="48">
        <v>0.99890000000000001</v>
      </c>
      <c r="E15" s="48">
        <v>1.0122</v>
      </c>
      <c r="F15" s="49">
        <f t="shared" si="0"/>
        <v>82.317539542688607</v>
      </c>
      <c r="G15" s="49">
        <f t="shared" si="1"/>
        <v>9.1083794644570393</v>
      </c>
      <c r="H15" s="49">
        <f t="shared" si="2"/>
        <v>57.159653107652112</v>
      </c>
      <c r="I15" s="66">
        <f>G15*$C$6</f>
        <v>6324.6765325296792</v>
      </c>
      <c r="J15" s="92">
        <f t="shared" si="3"/>
        <v>5776.2978753214284</v>
      </c>
      <c r="K15" s="50">
        <f t="shared" ref="K15:K19" si="4">H15*$H$6</f>
        <v>50.034235791496116</v>
      </c>
    </row>
    <row r="16" spans="1:15" ht="13.8" x14ac:dyDescent="0.3">
      <c r="A16" s="22" t="s">
        <v>71</v>
      </c>
      <c r="B16" s="22" t="s">
        <v>65</v>
      </c>
      <c r="C16" s="47"/>
      <c r="D16" s="48">
        <v>1.0034000000000001</v>
      </c>
      <c r="E16" s="48">
        <v>1.0150999999999999</v>
      </c>
      <c r="F16" s="49">
        <f t="shared" si="0"/>
        <v>82.688376391164041</v>
      </c>
      <c r="G16" s="49">
        <f>$C$4*$C$7/$C$8*E16</f>
        <v>9.1344753945567483</v>
      </c>
      <c r="H16" s="49">
        <f>F16*$C$6/1000</f>
        <v>57.417154798496483</v>
      </c>
      <c r="I16" s="66">
        <f>G16*$C$6</f>
        <v>6342.7970244723147</v>
      </c>
      <c r="J16" s="92">
        <f t="shared" si="3"/>
        <v>5792.8472369480151</v>
      </c>
      <c r="K16" s="50">
        <f t="shared" si="4"/>
        <v>50.259637794761446</v>
      </c>
    </row>
    <row r="17" spans="1:11" ht="13.8" x14ac:dyDescent="0.3">
      <c r="A17" s="22" t="s">
        <v>71</v>
      </c>
      <c r="B17" t="s">
        <v>66</v>
      </c>
      <c r="D17" s="48">
        <v>0.96660000000000001</v>
      </c>
      <c r="E17" s="48">
        <v>0.96940000000000004</v>
      </c>
      <c r="F17" s="49">
        <f t="shared" si="0"/>
        <v>79.65575505252059</v>
      </c>
      <c r="G17" s="49">
        <f t="shared" ref="G17:G19" si="5">$C$4*$C$7/$C$8*E17</f>
        <v>8.7232395305716803</v>
      </c>
      <c r="H17" s="49">
        <f t="shared" ref="H17:H19" si="6">F17*$C$6/1000</f>
        <v>55.311363193369246</v>
      </c>
      <c r="I17" s="66">
        <f t="shared" ref="I17:I19" si="7">G17*$C$6</f>
        <v>6057.2430652383637</v>
      </c>
      <c r="J17" s="92">
        <f t="shared" si="3"/>
        <v>5532.0521244186848</v>
      </c>
      <c r="K17" s="50">
        <f t="shared" si="4"/>
        <v>48.416350301391681</v>
      </c>
    </row>
    <row r="18" spans="1:11" ht="13.8" x14ac:dyDescent="0.3">
      <c r="A18" s="22" t="s">
        <v>71</v>
      </c>
      <c r="B18" t="s">
        <v>67</v>
      </c>
      <c r="D18" s="48">
        <v>1</v>
      </c>
      <c r="E18" s="48">
        <v>1</v>
      </c>
      <c r="F18" s="49">
        <f t="shared" si="0"/>
        <v>82.408188550093712</v>
      </c>
      <c r="G18" s="49">
        <f t="shared" si="5"/>
        <v>8.9985965861065402</v>
      </c>
      <c r="H18" s="49">
        <f t="shared" si="6"/>
        <v>57.222597965414067</v>
      </c>
      <c r="I18" s="66">
        <f t="shared" si="7"/>
        <v>6248.4454974606597</v>
      </c>
      <c r="J18" s="92">
        <f t="shared" si="3"/>
        <v>5706.6764229613009</v>
      </c>
      <c r="K18" s="50">
        <f t="shared" si="4"/>
        <v>50.089334058960972</v>
      </c>
    </row>
    <row r="19" spans="1:11" ht="13.8" x14ac:dyDescent="0.3">
      <c r="A19" s="22" t="s">
        <v>71</v>
      </c>
      <c r="B19" t="s">
        <v>68</v>
      </c>
      <c r="D19" s="48">
        <v>1.0077</v>
      </c>
      <c r="E19" s="48">
        <v>1.0124</v>
      </c>
      <c r="F19" s="49">
        <f t="shared" si="0"/>
        <v>83.042731601929432</v>
      </c>
      <c r="G19" s="49">
        <f t="shared" si="5"/>
        <v>9.1101791837742603</v>
      </c>
      <c r="H19" s="49">
        <f t="shared" si="6"/>
        <v>57.663211969747763</v>
      </c>
      <c r="I19" s="66">
        <f t="shared" si="7"/>
        <v>6325.9262216291709</v>
      </c>
      <c r="J19" s="92">
        <f t="shared" si="3"/>
        <v>5777.4392106060195</v>
      </c>
      <c r="K19" s="50">
        <f t="shared" si="4"/>
        <v>50.475021931214975</v>
      </c>
    </row>
    <row r="22" spans="1:11" x14ac:dyDescent="0.25">
      <c r="E22" s="87"/>
    </row>
    <row r="24" spans="1:11" ht="13.8" x14ac:dyDescent="0.3">
      <c r="I24" s="22"/>
    </row>
    <row r="25" spans="1:11" ht="13.8" x14ac:dyDescent="0.3">
      <c r="I25" s="22"/>
    </row>
    <row r="26" spans="1:11" ht="13.8" x14ac:dyDescent="0.3">
      <c r="I26" s="22"/>
    </row>
    <row r="27" spans="1:11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2021-02-18T21:38:04Z</dcterms:modified>
</cp:coreProperties>
</file>