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94400EA1-F2F8-48CE-8683-6909E0B5F5A2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F14" i="2"/>
  <c r="G13" i="1"/>
  <c r="G12" i="1"/>
  <c r="G11" i="1"/>
  <c r="H13" i="1"/>
  <c r="H12" i="1"/>
  <c r="H11" i="1"/>
  <c r="H10" i="1"/>
  <c r="H9" i="1"/>
  <c r="H8" i="1"/>
  <c r="H7" i="1"/>
  <c r="H6" i="1"/>
  <c r="H5" i="1"/>
  <c r="F8" i="3"/>
  <c r="F7" i="3"/>
  <c r="F6" i="3"/>
  <c r="F15" i="2"/>
  <c r="F13" i="2"/>
  <c r="K14" i="1" l="1"/>
  <c r="O7" i="1" s="1"/>
  <c r="H13" i="2" l="1"/>
  <c r="K13" i="2" s="1"/>
  <c r="H14" i="2" l="1"/>
  <c r="K14" i="2" s="1"/>
  <c r="H15" i="2"/>
  <c r="K15" i="2" s="1"/>
  <c r="E13" i="1" l="1"/>
  <c r="I13" i="1" s="1"/>
  <c r="E10" i="1"/>
  <c r="I10" i="1" s="1"/>
  <c r="E7" i="1"/>
  <c r="I7" i="1" s="1"/>
  <c r="E12" i="1"/>
  <c r="I12" i="1" s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E8" i="1"/>
  <c r="I8" i="1" s="1"/>
  <c r="E5" i="1"/>
  <c r="I5" i="1" s="1"/>
  <c r="E11" i="1"/>
  <c r="I11" i="1" s="1"/>
  <c r="E6" i="1"/>
  <c r="I6" i="1" s="1"/>
  <c r="E9" i="1"/>
  <c r="I9" i="1" s="1"/>
  <c r="I13" i="2"/>
  <c r="J13" i="2" s="1"/>
  <c r="D11" i="1" l="1"/>
  <c r="J11" i="1" s="1"/>
  <c r="D8" i="1"/>
  <c r="J8" i="1" s="1"/>
  <c r="D5" i="1"/>
  <c r="J5" i="1" s="1"/>
  <c r="H14" i="1" l="1"/>
  <c r="G14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<sst xmlns="http://schemas.openxmlformats.org/spreadsheetml/2006/main" count="119" uniqueCount="70">
  <si>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</si>
  <si>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</si>
  <si>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</si>
  <si>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</si>
  <si>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</si>
  <si>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</si>
  <si>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</si>
  <si>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</si>
  <si>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</si>
  <si>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</si>
  <si>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</si>
  <si>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</si>
  <si>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</si>
  <si>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</si>
  <si>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</si>
  <si>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</si>
  <si>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</si>
  <si>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</si>
  <si>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</si>
  <si>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</si>
  <si>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</si>
  <si>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</si>
  <si>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</si>
  <si>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</si>
  <si>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</si>
  <si>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</si>
  <si>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</si>
  <si>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</si>
  <si>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</si>
  <si>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</si>
  <si>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</si>
  <si>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</si>
  <si>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</si>
  <si>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</si>
  <si>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</si>
  <si>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</si>
  <si>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</si>
  <si>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</si>
  <si>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</si>
  <si>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</si>
  <si>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</si>
  <si>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</si>
  <si>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</si>
  <si>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</si>
  <si>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</si>
  <si>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</si>
  <si>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</si>
  <si>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</si>
  <si>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</si>
  <si>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</si>
  <si>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</si>
  <si>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</si>
  <si>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</si>
  <si>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</si>
  <si>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</si>
  <si>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</si>
  <si>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</si>
  <si>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Enero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</si>
  <si>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</si>
  <si>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</si>
  <si>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</si>
  <si>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</si>
  <si>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</si>
  <si>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</si>
  <si>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</si>
  <si>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</si>
  <si>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</si>
  <si>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</si>
  <si>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Active Energy: 50.036 kWh</t>
  </si>
  <si>
    <t>Capacity: 64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</si>
</sst>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0.0000"/>
    <numFmt numFmtId="166" formatCode="0.000"/>
    <numFmt numFmtId="167" formatCode="#,##0.0000"/>
    <numFmt numFmtId="170" formatCode="#,##0.000"/>
    <numFmt numFmtId="171" formatCode="0.000000"/>
    <numFmt numFmtId="172" formatCode="0.00000"/>
    <numFmt numFmtId="174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4" fontId="2" fillId="3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I20" sqref="I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97" t="s">
        <v>15</v>
      </c>
      <c r="J2" s="98"/>
      <c r="K2" s="98"/>
      <c r="L2" s="99"/>
    </row>
    <row r="3" spans="1:15" x14ac:dyDescent="0.25">
      <c r="A3" s="100" t="s">
        <v>14</v>
      </c>
      <c r="B3" s="103" t="s">
        <v>0</v>
      </c>
      <c r="C3" s="105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02" t="s">
        <v>49</v>
      </c>
      <c r="O3" s="102"/>
    </row>
    <row r="4" spans="1:15" ht="14.4" x14ac:dyDescent="0.3">
      <c r="A4" s="101"/>
      <c r="B4" s="104"/>
      <c r="C4" s="106"/>
      <c r="D4" s="60" t="s">
        <v>6</v>
      </c>
      <c r="E4" s="58" t="s">
        <v>7</v>
      </c>
      <c r="F4" s="33" t="s">
        <v>45</v>
      </c>
      <c r="G4" s="3" t="s">
        <v>67</v>
      </c>
      <c r="H4" s="4" t="s">
        <v>66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56</v>
      </c>
      <c r="O4" s="10" t="s">
        <v>61</v>
      </c>
    </row>
    <row r="5" spans="1:15" x14ac:dyDescent="0.25">
      <c r="A5" t="s">
        <v>61</v>
      </c>
      <c r="B5" s="5" t="s">
        <v>8</v>
      </c>
      <c r="C5" t="s">
        <v>63</v>
      </c>
      <c r="D5" s="17">
        <f>VLOOKUP($C5,Px!$B$13:$K$16,9,0)</f>
        <v>5720.7616915216704</v>
      </c>
      <c r="E5" s="74">
        <f>VLOOKUP($C5,Px!$B$13:$K$16,10,0)</f>
        <v>52.919064481611315</v>
      </c>
      <c r="F5" s="40"/>
      <c r="G5" s="7"/>
      <c r="H5" s="76">
        <f>SOCOEPA!C6</f>
        <v>9408.5625406357831</v>
      </c>
      <c r="I5" s="78">
        <f>H5*E5</f>
        <v>497892.32776717778</v>
      </c>
      <c r="J5" s="79">
        <f>G5*D5</f>
        <v>0</v>
      </c>
      <c r="K5" s="79"/>
      <c r="L5" s="80">
        <f t="shared" ref="L5:L12" si="0">H5*F5*1000</f>
        <v>0</v>
      </c>
      <c r="N5" s="11" t="s">
        <v>68</v>
      </c>
      <c r="O5" s="12">
        <f>I14</f>
        <v>2545231.6721598869</v>
      </c>
    </row>
    <row r="6" spans="1:15" x14ac:dyDescent="0.25">
      <c r="A6" t="s">
        <v>61</v>
      </c>
      <c r="B6" t="s">
        <v>8</v>
      </c>
      <c r="C6" t="s">
        <v>64</v>
      </c>
      <c r="D6" s="16">
        <f>VLOOKUP($C6,Px!$B$13:$K$16,9,0)</f>
        <v>5164.2106618674115</v>
      </c>
      <c r="E6" s="75">
        <f>VLOOKUP($C6,Px!$B$13:$K$16,10,0)</f>
        <v>48.084035033834596</v>
      </c>
      <c r="F6" s="41"/>
      <c r="G6" s="9"/>
      <c r="H6" s="77">
        <f>SOCOEPA!D6</f>
        <v>7131.9541180522401</v>
      </c>
      <c r="I6" s="81">
        <f t="shared" ref="I6:I13" si="1">H6*E6</f>
        <v>342933.13167212484</v>
      </c>
      <c r="J6" s="82">
        <f t="shared" ref="J6:J13" si="2">G6*D6</f>
        <v>0</v>
      </c>
      <c r="K6" s="82"/>
      <c r="L6" s="83">
        <f t="shared" si="0"/>
        <v>0</v>
      </c>
      <c r="N6" s="11" t="s">
        <v>69</v>
      </c>
      <c r="O6" s="12">
        <f>J14</f>
        <v>351101.87045672192</v>
      </c>
    </row>
    <row r="7" spans="1:15" x14ac:dyDescent="0.25">
      <c r="A7" t="s">
        <v>61</v>
      </c>
      <c r="B7" t="s">
        <v>8</v>
      </c>
      <c r="C7" t="s">
        <v>65</v>
      </c>
      <c r="D7" s="16">
        <f>VLOOKUP($C7,Px!$B$13:$K$16,9,0)</f>
        <v>5115.4493934082775</v>
      </c>
      <c r="E7" s="75">
        <f>VLOOKUP($C7,Px!$B$13:$K$16,10,0)</f>
        <v>47.345770212021385</v>
      </c>
      <c r="F7" s="41"/>
      <c r="G7" s="9"/>
      <c r="H7" s="77">
        <f>SOCOEPA!E6</f>
        <v>79.721350720588475</v>
      </c>
      <c r="I7" s="81">
        <f t="shared" si="1"/>
        <v>3774.4687522089475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0</v>
      </c>
    </row>
    <row r="8" spans="1:15" x14ac:dyDescent="0.25">
      <c r="A8" t="s">
        <v>61</v>
      </c>
      <c r="B8" t="s">
        <v>9</v>
      </c>
      <c r="C8" t="s">
        <v>63</v>
      </c>
      <c r="D8" s="16">
        <f>VLOOKUP($C8,Px!$B$13:$K$16,9,0)</f>
        <v>5720.7616915216704</v>
      </c>
      <c r="E8" s="75">
        <f>VLOOKUP($C8,Px!$B$13:$K$16,10,0)</f>
        <v>52.919064481611315</v>
      </c>
      <c r="F8" s="41"/>
      <c r="G8" s="9"/>
      <c r="H8" s="77">
        <f>SOCOEPA!C7</f>
        <v>12643.33567552239</v>
      </c>
      <c r="I8" s="81">
        <f t="shared" si="1"/>
        <v>669073.4958756261</v>
      </c>
      <c r="J8" s="82">
        <f t="shared" si="2"/>
        <v>0</v>
      </c>
      <c r="K8" s="82"/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61</v>
      </c>
      <c r="B9" t="s">
        <v>9</v>
      </c>
      <c r="C9" t="s">
        <v>64</v>
      </c>
      <c r="D9" s="16">
        <f>VLOOKUP($C9,Px!$B$13:$K$16,9,0)</f>
        <v>5164.2106618674115</v>
      </c>
      <c r="E9" s="75">
        <f>VLOOKUP($C9,Px!$B$13:$K$16,10,0)</f>
        <v>48.084035033834596</v>
      </c>
      <c r="F9" s="41"/>
      <c r="G9" s="9"/>
      <c r="H9" s="77">
        <f>SOCOEPA!D7</f>
        <v>8854.9881198682615</v>
      </c>
      <c r="I9" s="81">
        <f t="shared" si="1"/>
        <v>425783.55897993461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2896333.542616609</v>
      </c>
    </row>
    <row r="10" spans="1:15" x14ac:dyDescent="0.25">
      <c r="A10" t="s">
        <v>61</v>
      </c>
      <c r="B10" t="s">
        <v>9</v>
      </c>
      <c r="C10" t="s">
        <v>65</v>
      </c>
      <c r="D10" s="16">
        <f>VLOOKUP($C10,Px!$B$13:$K$16,9,0)</f>
        <v>5115.4493934082775</v>
      </c>
      <c r="E10" s="75">
        <f>VLOOKUP($C10,Px!$B$13:$K$16,10,0)</f>
        <v>47.345770212021385</v>
      </c>
      <c r="F10" s="41"/>
      <c r="G10" s="9"/>
      <c r="H10" s="77">
        <f>SOCOEPA!E7</f>
        <v>99.873765042841555</v>
      </c>
      <c r="I10" s="81">
        <f t="shared" si="1"/>
        <v>4728.60032992779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61</v>
      </c>
      <c r="B11" t="s">
        <v>10</v>
      </c>
      <c r="C11" t="s">
        <v>63</v>
      </c>
      <c r="D11" s="16">
        <f>VLOOKUP($C11,Px!$B$13:$K$16,9,0)</f>
        <v>5720.7616915216704</v>
      </c>
      <c r="E11" s="75">
        <f>VLOOKUP($C11,Px!$B$13:$K$16,10,0)</f>
        <v>52.919064481611315</v>
      </c>
      <c r="F11" s="41"/>
      <c r="G11" s="9">
        <f>SOCOEPA!G8</f>
        <v>37</v>
      </c>
      <c r="H11" s="77">
        <f>SOCOEPA!C8</f>
        <v>6791.177896459676</v>
      </c>
      <c r="I11" s="81">
        <f t="shared" si="1"/>
        <v>359382.7810088431</v>
      </c>
      <c r="J11" s="82">
        <f t="shared" si="2"/>
        <v>211668.18258630182</v>
      </c>
      <c r="K11" s="82"/>
      <c r="L11" s="83">
        <f t="shared" si="0"/>
        <v>0</v>
      </c>
    </row>
    <row r="12" spans="1:15" x14ac:dyDescent="0.25">
      <c r="A12" t="s">
        <v>61</v>
      </c>
      <c r="B12" t="s">
        <v>10</v>
      </c>
      <c r="C12" t="s">
        <v>64</v>
      </c>
      <c r="D12" s="16">
        <f>VLOOKUP($C12,Px!$B$13:$K$16,9,0)</f>
        <v>5164.2106618674115</v>
      </c>
      <c r="E12" s="75">
        <f>VLOOKUP($C12,Px!$B$13:$K$16,10,0)</f>
        <v>48.084035033834596</v>
      </c>
      <c r="F12" s="41"/>
      <c r="G12" s="9">
        <f>SOCOEPA!H8</f>
        <v>27</v>
      </c>
      <c r="H12" s="77">
        <f>SOCOEPA!D8</f>
        <v>4970.9278978090706</v>
      </c>
      <c r="I12" s="81">
        <f t="shared" si="1"/>
        <v>239022.2711889171</v>
      </c>
      <c r="J12" s="82">
        <f t="shared" si="2"/>
        <v>139433.68787042011</v>
      </c>
      <c r="K12" s="82"/>
      <c r="L12" s="83">
        <f t="shared" si="0"/>
        <v>0</v>
      </c>
    </row>
    <row r="13" spans="1:15" x14ac:dyDescent="0.25">
      <c r="A13" t="s">
        <v>61</v>
      </c>
      <c r="B13" t="s">
        <v>10</v>
      </c>
      <c r="C13" t="s">
        <v>65</v>
      </c>
      <c r="D13" s="16">
        <f>VLOOKUP($C13,Px!$B$13:$K$16,9,0)</f>
        <v>5115.4493934082775</v>
      </c>
      <c r="E13" s="75">
        <f>VLOOKUP($C13,Px!$B$13:$K$16,10,0)</f>
        <v>47.345770212021385</v>
      </c>
      <c r="F13" s="41"/>
      <c r="G13" s="9">
        <f>SOCOEPA!I8</f>
        <v>0</v>
      </c>
      <c r="H13" s="77">
        <f>SOCOEPA!E8</f>
        <v>55.781890827834189</v>
      </c>
      <c r="I13" s="81">
        <f t="shared" si="1"/>
        <v>2641.0365851267011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31">
        <f t="shared" ref="G14:L14" si="4">SUM(G5:G13)</f>
        <v>64</v>
      </c>
      <c r="H14" s="89">
        <f t="shared" si="4"/>
        <v>50036.323254938688</v>
      </c>
      <c r="I14" s="92">
        <f>SUM(I5:I13)</f>
        <v>2545231.6721598869</v>
      </c>
      <c r="J14" s="92">
        <f t="shared" si="4"/>
        <v>351101.87045672192</v>
      </c>
      <c r="K14" s="92">
        <f t="shared" si="4"/>
        <v>0</v>
      </c>
      <c r="L14" s="89">
        <f t="shared" si="4"/>
        <v>0</v>
      </c>
    </row>
    <row r="16" spans="1:15" x14ac:dyDescent="0.25">
      <c r="E16" s="11" t="s">
        <v>53</v>
      </c>
      <c r="F16" t="s">
        <v>54</v>
      </c>
      <c r="M16" s="84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A32" sqref="A32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57</v>
      </c>
    </row>
    <row r="4" spans="1:9" ht="15" thickBot="1" x14ac:dyDescent="0.35">
      <c r="C4" s="107" t="s">
        <v>62</v>
      </c>
      <c r="D4" s="108"/>
      <c r="E4" s="108"/>
      <c r="F4" s="109"/>
      <c r="G4" s="107" t="s">
        <v>22</v>
      </c>
      <c r="H4" s="108"/>
      <c r="I4" s="109"/>
    </row>
    <row r="5" spans="1:9" ht="15" thickBot="1" x14ac:dyDescent="0.35">
      <c r="A5" s="35" t="s">
        <v>39</v>
      </c>
      <c r="B5" s="36" t="s">
        <v>40</v>
      </c>
      <c r="C5" s="110" t="s">
        <v>63</v>
      </c>
      <c r="D5" s="111" t="s">
        <v>64</v>
      </c>
      <c r="E5" s="113" t="s">
        <v>65</v>
      </c>
      <c r="F5" s="110" t="s">
        <v>11</v>
      </c>
      <c r="G5" s="110" t="s">
        <v>63</v>
      </c>
      <c r="H5" s="111" t="s">
        <v>64</v>
      </c>
      <c r="I5" s="112" t="s">
        <v>65</v>
      </c>
    </row>
    <row r="6" spans="1:9" x14ac:dyDescent="0.25">
      <c r="A6" s="37" t="s">
        <v>41</v>
      </c>
      <c r="B6" s="38" t="s">
        <v>42</v>
      </c>
      <c r="C6" s="114">
        <v>9408.5625406357831</v>
      </c>
      <c r="D6" s="115">
        <v>7131.9541180522401</v>
      </c>
      <c r="E6" s="128">
        <v>79.721350720588475</v>
      </c>
      <c r="F6" s="116">
        <f>SUM(C6:E6)</f>
        <v>16620.238009408611</v>
      </c>
      <c r="G6" s="126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17">
        <v>12643.33567552239</v>
      </c>
      <c r="D7" s="118">
        <v>8854.9881198682615</v>
      </c>
      <c r="E7" s="129">
        <v>99.873765042841555</v>
      </c>
      <c r="F7" s="119">
        <f t="shared" ref="F7:F8" si="0">SUM(C7:E7)</f>
        <v>21598.197560433491</v>
      </c>
      <c r="G7" s="84">
        <v>0</v>
      </c>
      <c r="H7" s="120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21">
        <v>6791.177896459676</v>
      </c>
      <c r="D8" s="122">
        <v>4970.9278978090706</v>
      </c>
      <c r="E8" s="130">
        <v>55.781890827834189</v>
      </c>
      <c r="F8" s="123">
        <f t="shared" si="0"/>
        <v>11817.887685096583</v>
      </c>
      <c r="G8" s="127">
        <v>37</v>
      </c>
      <c r="H8" s="124">
        <v>27</v>
      </c>
      <c r="I8" s="125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5" sqref="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58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>
        <f>C3*C7/C8</f>
        <v>86.232773259099915</v>
      </c>
      <c r="G5" s="19" t="s">
        <v>55</v>
      </c>
      <c r="H5" s="86">
        <v>2.8331890392315939</v>
      </c>
    </row>
    <row r="6" spans="1:11" ht="13.8" x14ac:dyDescent="0.3">
      <c r="A6" s="23" t="s">
        <v>24</v>
      </c>
      <c r="B6" s="22"/>
      <c r="C6" s="22">
        <v>801.49</v>
      </c>
      <c r="D6" s="24" t="s">
        <v>59</v>
      </c>
      <c r="F6" s="22">
        <v>694.38</v>
      </c>
      <c r="G6" s="66" t="s">
        <v>51</v>
      </c>
      <c r="H6" s="93">
        <v>0.90529547693185475</v>
      </c>
    </row>
    <row r="7" spans="1:11" ht="13.8" x14ac:dyDescent="0.3">
      <c r="A7" s="23" t="s">
        <v>25</v>
      </c>
      <c r="B7" s="22"/>
      <c r="C7" s="87">
        <v>257.74599999999998</v>
      </c>
      <c r="D7" s="24"/>
      <c r="E7" s="22"/>
      <c r="F7" s="22">
        <v>255.22200000000001</v>
      </c>
      <c r="G7" s="67" t="s">
        <v>52</v>
      </c>
      <c r="H7" s="94">
        <v>0.76950071006485832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60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50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61</v>
      </c>
      <c r="B13" s="22" t="s">
        <v>63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8">
        <f>I13*$H$7</f>
        <v>5720.7616915216704</v>
      </c>
      <c r="K13" s="49">
        <f>H13*$H$6</f>
        <v>52.919064481611315</v>
      </c>
    </row>
    <row r="14" spans="1:11" ht="13.8" x14ac:dyDescent="0.3">
      <c r="A14" s="22" t="s">
        <v>61</v>
      </c>
      <c r="B14" s="22" t="s">
        <v>64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8">
        <f t="shared" ref="J14:J15" si="3">I14*$H$7</f>
        <v>5164.2106618674115</v>
      </c>
      <c r="K14" s="49">
        <f t="shared" ref="K14:K15" si="4">H14*$H$6</f>
        <v>48.084035033834596</v>
      </c>
    </row>
    <row r="15" spans="1:11" ht="13.8" x14ac:dyDescent="0.3">
      <c r="A15" s="22" t="s">
        <v>61</v>
      </c>
      <c r="B15" s="22" t="s">
        <v>65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 t="shared" si="1"/>
        <v>52.29869298859348</v>
      </c>
      <c r="I15" s="65">
        <f t="shared" si="2"/>
        <v>6647.7513620190366</v>
      </c>
      <c r="J15" s="88">
        <f t="shared" si="3"/>
        <v>5115.4493934082775</v>
      </c>
      <c r="K15" s="49">
        <f t="shared" si="4"/>
        <v>47.345770212021385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2021-02-11T18:26:25Z</dcterms:modified>
</cp:coreProperties>
</file>