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DCD398AB-CFA0-488B-B12B-B10F3A49837E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H13" i="2" s="1"/>
  <c r="F14" i="2"/>
  <c r="F15" i="2"/>
  <c r="F16" i="2"/>
  <c r="G13" i="1" l="1"/>
  <c r="K17" i="1" l="1"/>
  <c r="O7" i="1" s="1"/>
  <c r="K13" i="2" l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I12" i="1" s="1"/>
  <c r="E8" i="1"/>
  <c r="I8" i="1" s="1"/>
  <c r="D16" i="1"/>
  <c r="J16" i="1" s="1"/>
  <c r="D12" i="1"/>
  <c r="J12" i="1" s="1"/>
  <c r="D8" i="1"/>
  <c r="J8" i="1" s="1"/>
  <c r="H14" i="2" l="1"/>
  <c r="K14" i="2" s="1"/>
  <c r="H15" i="2"/>
  <c r="K15" i="2" s="1"/>
  <c r="E15" i="1" l="1"/>
  <c r="E11" i="1"/>
  <c r="E7" i="1"/>
  <c r="E14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<sst xmlns="http://schemas.openxmlformats.org/spreadsheetml/2006/main" count="156" uniqueCount="84">
  <si>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</si>
  <si>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</si>
  <si>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</si>
  <si>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</si>
  <si>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</si>
  <si>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</si>
  <si>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</si>
  <si>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</si>
  <si>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</si>
  <si>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</si>
  <si>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</si>
  <si>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</si>
  <si>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</si>
  <si>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</si>
  <si>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</si>
  <si>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</si>
  <si>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</si>
  <si>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</si>
  <si>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</si>
  <si>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</si>
  <si>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</si>
  <si>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</si>
  <si>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</si>
  <si>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</si>
  <si>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</si>
  <si>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</si>
  <si>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</si>
  <si>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</si>
  <si>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</si>
  <si>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</si>
  <si>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</si>
  <si>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</si>
  <si>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</si>
  <si>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</si>
  <si>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</si>
  <si>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</si>
  <si>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</si>
  <si>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</si>
  <si>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</si>
  <si>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</si>
  <si>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</si>
  <si>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</si>
  <si>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</si>
  <si>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</si>
  <si>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</si>
  <si>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</si>
  <si>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</si>
  <si>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</si>
  <si>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</si>
  <si>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</si>
  <si>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</si>
  <si>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</si>
  <si>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</si>
  <si>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</si>
  <si>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</si>
  <si>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</si>
  <si>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</si>
  <si>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</si>
  <si>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</si>
  <si>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</si>
  <si>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</si>
  <si>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</si>
  <si>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</si>
  <si>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</si>
  <si>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</si>
  <si>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</si>
  <si>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</si>
  <si>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</si>
  <si>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</si>
  <si>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</si>
  <si>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</si>
  <si>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</si>
  <si>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</si>
  <si>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</si>
  <si>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</si>
  <si>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</si>
  <si>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</si>
  <si>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</si>
  <si>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</si>
  <si>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</si>
  <si>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12T/2020</t>
  </si>
  <si>
    <t>PNP 12T-20 (abr-20 a sep-20)</t>
  </si>
  <si>
    <t>ITD Enero 2021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</si>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</sst>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N7" sqref="N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3"/>
      <c r="B2" s="73"/>
      <c r="C2" s="86"/>
      <c r="D2" s="87"/>
      <c r="E2" s="73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7" t="s">
        <v>2</v>
      </c>
      <c r="E3" s="75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8" t="s">
        <v>6</v>
      </c>
      <c r="E4" s="76" t="s">
        <v>7</v>
      </c>
      <c r="F4" s="33" t="s">
        <v>57</v>
      </c>
      <c r="G4" s="3" t="s">
        <v>65</v>
      </c>
      <c r="H4" s="4" t="s">
        <v>8</v>
      </c>
      <c r="I4" s="81" t="s">
        <v>14</v>
      </c>
      <c r="J4" s="79" t="s">
        <v>14</v>
      </c>
      <c r="K4" s="79" t="s">
        <v>14</v>
      </c>
      <c r="L4" s="80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VLOOKUP($C5,Px!$B$13:$K$16,9,0)</f>
        <v>4987.6612415843383</v>
      </c>
      <c r="E5" s="92">
        <f>VLOOKUP($C5,Px!$B$13:$K$16,10,0)</f>
        <v>54.088325798778136</v>
      </c>
      <c r="F5" s="54"/>
      <c r="G5" s="7"/>
      <c r="H5" s="121">
        <f>COPELEC!I6/1000</f>
        <v>156.16640497826276</v>
      </c>
      <c r="I5" s="102">
        <f t="shared" ref="I5:I14" si="0">H5*E5*1000</f>
        <v>8446779.3912882041</v>
      </c>
      <c r="J5" s="103">
        <f t="shared" ref="J5:J14" si="1">G5*D5*1000</f>
        <v>0</v>
      </c>
      <c r="K5" s="106">
        <v>1626.0358668708459</v>
      </c>
      <c r="L5" s="104">
        <f t="shared" ref="L5:L14" si="2">H5*F5*1000</f>
        <v>0</v>
      </c>
      <c r="N5" s="11" t="str">
        <f>"Active Energy: "&amp;TEXT(H17*1000,"###,###")&amp;" kWh"</f>
        <v>Active Energy: 579,990 kWh</v>
      </c>
      <c r="O5" s="12">
        <f>I17</f>
        <v>31506670.667117476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VLOOKUP($C6,Px!$B$13:$K$16,9,0)</f>
        <v>5185.508687171402</v>
      </c>
      <c r="E6" s="93">
        <f>VLOOKUP($C6,Px!$B$13:$K$16,10,0)</f>
        <v>55.200512113413453</v>
      </c>
      <c r="F6" s="55"/>
      <c r="G6" s="9"/>
      <c r="H6" s="122">
        <f>COPELEC!F6/1000</f>
        <v>6.2388361103056909</v>
      </c>
      <c r="I6" s="105">
        <f t="shared" si="0"/>
        <v>344386.94828053052</v>
      </c>
      <c r="J6" s="106">
        <f t="shared" si="1"/>
        <v>0</v>
      </c>
      <c r="K6" s="106"/>
      <c r="L6" s="107">
        <f t="shared" si="2"/>
        <v>0</v>
      </c>
      <c r="N6" s="11" t="str">
        <f>"Capacity: "&amp;TEXT(G17*1000,"###")&amp;" kW"</f>
        <v>Capacity: 863 kW</v>
      </c>
      <c r="O6" s="12">
        <f>J17</f>
        <v>4332644.0341049805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VLOOKUP($C7,Px!$B$13:$K$16,9,0)</f>
        <v>5563.2683991421682</v>
      </c>
      <c r="E7" s="93">
        <f>VLOOKUP($C7,Px!$B$13:$K$16,10,0)</f>
        <v>58.633260143990569</v>
      </c>
      <c r="F7" s="55"/>
      <c r="G7" s="9"/>
      <c r="H7" s="122">
        <f>COPELEC!C6/1000</f>
        <v>7.2401922865670505</v>
      </c>
      <c r="I7" s="105">
        <f t="shared" si="0"/>
        <v>424516.07783079974</v>
      </c>
      <c r="J7" s="106">
        <f t="shared" si="1"/>
        <v>0</v>
      </c>
      <c r="K7" s="106"/>
      <c r="L7" s="107">
        <f t="shared" si="2"/>
        <v>0</v>
      </c>
      <c r="N7" s="11" t="s">
        <v>13</v>
      </c>
      <c r="O7" s="12">
        <f>K17</f>
        <v>5559.1081660480804</v>
      </c>
    </row>
    <row r="8" spans="1:15" x14ac:dyDescent="0.25">
      <c r="A8" t="s">
        <v>44</v>
      </c>
      <c r="B8" t="s">
        <v>9</v>
      </c>
      <c r="C8" s="8" t="s">
        <v>73</v>
      </c>
      <c r="D8" s="16">
        <f>VLOOKUP($C8,Px!$B$13:$K$16,9,0)</f>
        <v>5609.2272958507765</v>
      </c>
      <c r="E8" s="93">
        <f>VLOOKUP($C8,Px!$B$13:$K$16,10,0)</f>
        <v>59.607174646536087</v>
      </c>
      <c r="F8" s="55"/>
      <c r="G8" s="9"/>
      <c r="H8" s="122">
        <f>COPELEC!L6/1000</f>
        <v>0</v>
      </c>
      <c r="I8" s="105">
        <f t="shared" ref="I8:I12" si="3">H8*E8*1000</f>
        <v>0</v>
      </c>
      <c r="J8" s="106">
        <f t="shared" ref="J8:J12" si="4">G8*D8*1000</f>
        <v>0</v>
      </c>
      <c r="K8" s="106"/>
      <c r="L8" s="107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VLOOKUP($C9,Px!$B$13:$K$16,9,0)</f>
        <v>4987.6612415843383</v>
      </c>
      <c r="E9" s="93">
        <f>VLOOKUP($C9,Px!$B$13:$K$16,10,0)</f>
        <v>54.088325798778136</v>
      </c>
      <c r="F9" s="55"/>
      <c r="G9" s="9"/>
      <c r="H9" s="122">
        <f>COPELEC!J7/1000</f>
        <v>242.11056563543548</v>
      </c>
      <c r="I9" s="105">
        <f t="shared" si="3"/>
        <v>13095355.153415892</v>
      </c>
      <c r="J9" s="106">
        <f t="shared" si="4"/>
        <v>0</v>
      </c>
      <c r="K9" s="106">
        <v>2520.6906328387427</v>
      </c>
      <c r="L9" s="107">
        <f t="shared" si="5"/>
        <v>0</v>
      </c>
      <c r="N9" s="13" t="s">
        <v>12</v>
      </c>
      <c r="O9" s="14">
        <f>SUM(O5:O8)</f>
        <v>35844873.809388503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VLOOKUP($C10,Px!$B$13:$K$16,9,0)</f>
        <v>5185.508687171402</v>
      </c>
      <c r="E10" s="93">
        <f>VLOOKUP($C10,Px!$B$13:$K$16,10,0)</f>
        <v>55.200512113413453</v>
      </c>
      <c r="F10" s="55"/>
      <c r="G10" s="9"/>
      <c r="H10" s="122">
        <f>COPELEC!G7/1000</f>
        <v>9.6760594313498665</v>
      </c>
      <c r="I10" s="105">
        <f t="shared" si="3"/>
        <v>534123.4358503368</v>
      </c>
      <c r="J10" s="106">
        <f t="shared" si="4"/>
        <v>0</v>
      </c>
      <c r="K10" s="106"/>
      <c r="L10" s="107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VLOOKUP($C11,Px!$B$13:$K$16,9,0)</f>
        <v>5563.2683991421682</v>
      </c>
      <c r="E11" s="93">
        <f>VLOOKUP($C11,Px!$B$13:$K$16,10,0)</f>
        <v>58.633260143990569</v>
      </c>
      <c r="F11" s="55"/>
      <c r="G11" s="9"/>
      <c r="H11" s="122">
        <f>COPELEC!D7/1000</f>
        <v>11.200608056086054</v>
      </c>
      <c r="I11" s="105">
        <f t="shared" si="3"/>
        <v>656728.16592337005</v>
      </c>
      <c r="J11" s="106">
        <f t="shared" si="4"/>
        <v>0</v>
      </c>
      <c r="K11" s="106"/>
      <c r="L11" s="107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VLOOKUP($C12,Px!$B$13:$K$16,9,0)</f>
        <v>5609.2272958507765</v>
      </c>
      <c r="E12" s="93">
        <f>VLOOKUP($C12,Px!$B$13:$K$16,10,0)</f>
        <v>59.607174646536087</v>
      </c>
      <c r="F12" s="55"/>
      <c r="G12" s="9"/>
      <c r="H12" s="122">
        <f>COPELEC!M7/1000</f>
        <v>0</v>
      </c>
      <c r="I12" s="105">
        <f t="shared" si="3"/>
        <v>0</v>
      </c>
      <c r="J12" s="106">
        <f t="shared" si="4"/>
        <v>0</v>
      </c>
      <c r="K12" s="106"/>
      <c r="L12" s="107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VLOOKUP($C13,Px!$B$13:$K$16,9,0)</f>
        <v>4987.6612415843383</v>
      </c>
      <c r="E13" s="93">
        <f>VLOOKUP($C13,Px!$B$13:$K$16,10,0)</f>
        <v>54.088325798778136</v>
      </c>
      <c r="F13" s="55"/>
      <c r="G13" s="9">
        <f>COPELEC!V8/1000</f>
        <v>0.79489328746161458</v>
      </c>
      <c r="H13" s="122">
        <f>COPELEC!K8/1000</f>
        <v>135.69907009868481</v>
      </c>
      <c r="I13" s="105">
        <f t="shared" si="0"/>
        <v>7339735.514088897</v>
      </c>
      <c r="J13" s="106">
        <f t="shared" si="1"/>
        <v>3964658.441067853</v>
      </c>
      <c r="K13" s="125">
        <v>1412.3816663384926</v>
      </c>
      <c r="L13" s="107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VLOOKUP($C14,Px!$B$13:$K$16,9,0)</f>
        <v>5185.508687171402</v>
      </c>
      <c r="E14" s="93">
        <f>VLOOKUP($C14,Px!$B$13:$K$16,10,0)</f>
        <v>55.200512113413453</v>
      </c>
      <c r="F14" s="55"/>
      <c r="G14" s="9">
        <f>COPELEC!U8/1000</f>
        <v>3.1630614216584904E-2</v>
      </c>
      <c r="H14" s="122">
        <f>COPELEC!H8/1000</f>
        <v>5.3997750434495702</v>
      </c>
      <c r="I14" s="105">
        <f t="shared" si="0"/>
        <v>298070.34769564564</v>
      </c>
      <c r="J14" s="106">
        <f t="shared" si="1"/>
        <v>164020.82480066826</v>
      </c>
      <c r="K14" s="106"/>
      <c r="L14" s="107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VLOOKUP($C15,Px!$B$13:$K$16,9,0)</f>
        <v>5563.2683991421682</v>
      </c>
      <c r="E15" s="93">
        <f>VLOOKUP($C15,Px!$B$13:$K$16,10,0)</f>
        <v>58.633260143990569</v>
      </c>
      <c r="F15" s="55"/>
      <c r="G15" s="9">
        <f>COPELEC!T8/1000</f>
        <v>3.6662758940034221E-2</v>
      </c>
      <c r="H15" s="122">
        <f>COPELEC!E8/1000</f>
        <v>6.2588304290532015</v>
      </c>
      <c r="I15" s="105">
        <f>H15*E15*1000</f>
        <v>366975.63274380047</v>
      </c>
      <c r="J15" s="106">
        <f>G15*D15*1000</f>
        <v>203964.76823645941</v>
      </c>
      <c r="K15" s="106"/>
      <c r="L15" s="107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7">
        <f>VLOOKUP($C16,Px!$B$13:$K$16,9,0)</f>
        <v>5609.2272958507765</v>
      </c>
      <c r="E16" s="98">
        <f>VLOOKUP($C16,Px!$B$13:$K$16,10,0)</f>
        <v>59.607174646536087</v>
      </c>
      <c r="F16" s="99"/>
      <c r="G16" s="95">
        <f>COPELEC!W8/1000</f>
        <v>0</v>
      </c>
      <c r="H16" s="123">
        <f>COPELEC!N8/1000</f>
        <v>0</v>
      </c>
      <c r="I16" s="100">
        <f>H16*E16*1000</f>
        <v>0</v>
      </c>
      <c r="J16" s="101">
        <f>G16*D16*1000</f>
        <v>0</v>
      </c>
      <c r="K16" s="101"/>
      <c r="L16" s="101">
        <f>H16*F16*1000</f>
        <v>0</v>
      </c>
      <c r="M16" s="108"/>
    </row>
    <row r="17" spans="1:15" ht="14.4" x14ac:dyDescent="0.3">
      <c r="A17" s="18"/>
      <c r="B17" s="18"/>
      <c r="C17" s="18"/>
      <c r="D17" s="18"/>
      <c r="E17" s="52"/>
      <c r="F17" s="94" t="s">
        <v>12</v>
      </c>
      <c r="G17" s="116">
        <f>SUM(G5:G16)</f>
        <v>0.86318666061823368</v>
      </c>
      <c r="H17" s="124">
        <f t="shared" ref="H17:K17" si="6">SUM(H5:H16)</f>
        <v>579.99034206919453</v>
      </c>
      <c r="I17" s="114">
        <f>SUM(I5:I16)</f>
        <v>31506670.667117476</v>
      </c>
      <c r="J17" s="114">
        <f>SUM(J5:J16)</f>
        <v>4332644.0341049805</v>
      </c>
      <c r="K17" s="114">
        <f t="shared" si="6"/>
        <v>5559.1081660480804</v>
      </c>
      <c r="L17" s="115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4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F17" sqref="F17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70">
        <v>7240.1922865670504</v>
      </c>
      <c r="D6" s="71">
        <v>0</v>
      </c>
      <c r="E6" s="71">
        <v>0</v>
      </c>
      <c r="F6" s="71">
        <v>6238.8361103056905</v>
      </c>
      <c r="G6" s="71">
        <v>0</v>
      </c>
      <c r="H6" s="71">
        <v>0</v>
      </c>
      <c r="I6" s="71">
        <v>156166.40497826276</v>
      </c>
      <c r="J6" s="71">
        <v>0</v>
      </c>
      <c r="K6" s="72">
        <v>0</v>
      </c>
      <c r="L6" s="71">
        <v>0</v>
      </c>
      <c r="M6" s="71">
        <v>0</v>
      </c>
      <c r="N6" s="72">
        <v>0</v>
      </c>
      <c r="O6" s="69">
        <v>169645.4333751355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70">
        <v>0</v>
      </c>
      <c r="D7" s="71">
        <v>11200.608056086054</v>
      </c>
      <c r="E7" s="71">
        <v>0</v>
      </c>
      <c r="F7" s="71">
        <v>0</v>
      </c>
      <c r="G7" s="71">
        <v>9676.0594313498659</v>
      </c>
      <c r="H7" s="71">
        <v>0</v>
      </c>
      <c r="I7" s="71">
        <v>0</v>
      </c>
      <c r="J7" s="71">
        <v>242110.56563543549</v>
      </c>
      <c r="K7" s="72">
        <v>0</v>
      </c>
      <c r="L7" s="71">
        <v>0</v>
      </c>
      <c r="M7" s="71">
        <v>0</v>
      </c>
      <c r="N7" s="72">
        <v>0</v>
      </c>
      <c r="O7" s="69">
        <v>262987.23312287143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70">
        <v>0</v>
      </c>
      <c r="D8" s="71">
        <v>0</v>
      </c>
      <c r="E8" s="71">
        <v>6258.8304290532014</v>
      </c>
      <c r="F8" s="71">
        <v>0</v>
      </c>
      <c r="G8" s="71">
        <v>0</v>
      </c>
      <c r="H8" s="71">
        <v>5399.7750434495701</v>
      </c>
      <c r="I8" s="71">
        <v>0</v>
      </c>
      <c r="J8" s="71">
        <v>0</v>
      </c>
      <c r="K8" s="72">
        <v>135699.07009868481</v>
      </c>
      <c r="L8" s="71">
        <v>0</v>
      </c>
      <c r="M8" s="71">
        <v>0</v>
      </c>
      <c r="N8" s="72">
        <v>0</v>
      </c>
      <c r="O8" s="69">
        <v>147357.67557118757</v>
      </c>
      <c r="P8" s="47">
        <v>1.103969484672195E-3</v>
      </c>
      <c r="Q8" s="48">
        <v>9.4743567028914184E-4</v>
      </c>
      <c r="R8" s="48">
        <v>2.3854395798819393E-2</v>
      </c>
      <c r="S8" s="48">
        <v>0</v>
      </c>
      <c r="T8" s="49">
        <v>36.662758940034223</v>
      </c>
      <c r="U8" s="49">
        <v>31.630614216584906</v>
      </c>
      <c r="V8" s="49">
        <v>794.89328746161459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I31" sqref="I31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9"/>
      <c r="F3" s="89"/>
      <c r="G3" s="88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9"/>
      <c r="F4" s="22"/>
      <c r="G4" s="88"/>
      <c r="H4" s="119" t="s">
        <v>76</v>
      </c>
      <c r="I4" s="119" t="s">
        <v>75</v>
      </c>
      <c r="J4" s="119" t="s">
        <v>78</v>
      </c>
      <c r="K4" s="119" t="s">
        <v>79</v>
      </c>
      <c r="L4" s="119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9">
        <v>3.3449466699414958</v>
      </c>
      <c r="I5" s="117">
        <v>3.37</v>
      </c>
      <c r="J5" s="110">
        <v>3.3700316074714429</v>
      </c>
      <c r="K5" s="110">
        <v>3.3700316074714429</v>
      </c>
      <c r="L5" s="110">
        <v>3.3780330852376697</v>
      </c>
    </row>
    <row r="6" spans="1:15" ht="13.8" x14ac:dyDescent="0.3">
      <c r="A6" s="23" t="s">
        <v>26</v>
      </c>
      <c r="B6" s="22"/>
      <c r="C6" s="22">
        <v>801.49</v>
      </c>
      <c r="D6" s="24" t="s">
        <v>81</v>
      </c>
      <c r="E6" s="22"/>
      <c r="F6" s="22"/>
      <c r="G6" s="84" t="s">
        <v>68</v>
      </c>
      <c r="H6" s="110">
        <v>0.87534183766412499</v>
      </c>
      <c r="I6" s="118">
        <v>0.83829503674262562</v>
      </c>
      <c r="J6" s="110">
        <v>0.87942121205570145</v>
      </c>
      <c r="K6" s="110">
        <v>0.87943198434289549</v>
      </c>
      <c r="L6" s="110">
        <v>0.90529547693185475</v>
      </c>
    </row>
    <row r="7" spans="1:15" ht="13.8" x14ac:dyDescent="0.3">
      <c r="A7" s="23" t="s">
        <v>27</v>
      </c>
      <c r="B7" s="22"/>
      <c r="C7" s="112">
        <v>257.74599999999998</v>
      </c>
      <c r="D7" s="24"/>
      <c r="E7" s="22"/>
      <c r="F7" s="22"/>
      <c r="G7" s="85" t="s">
        <v>69</v>
      </c>
      <c r="H7" s="111">
        <v>0.913295382872503</v>
      </c>
      <c r="I7" s="96">
        <v>0.80379824892460383</v>
      </c>
      <c r="J7" s="111">
        <v>0.80379756382292911</v>
      </c>
      <c r="K7" s="111">
        <v>0.80379756382292911</v>
      </c>
      <c r="L7" s="111">
        <v>0.76950071006485832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80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2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90" t="s">
        <v>36</v>
      </c>
      <c r="K12" s="91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0.89970000000000006</v>
      </c>
      <c r="E13" s="61">
        <v>0.88990000000000002</v>
      </c>
      <c r="F13" s="62">
        <f>($C$3*$C$7/$C$8-$L$5)*D13</f>
        <v>74.544409734423866</v>
      </c>
      <c r="G13" s="62">
        <f>$C$4*$C$7/$C$8*E13</f>
        <v>8.0870441816534644</v>
      </c>
      <c r="H13" s="62">
        <f>F13*$C$6/1000</f>
        <v>59.746598958043379</v>
      </c>
      <c r="I13" s="83">
        <f>G13*$C$6</f>
        <v>6481.6850411534351</v>
      </c>
      <c r="J13" s="113">
        <f>I13*$L$7</f>
        <v>4987.6612415843383</v>
      </c>
      <c r="K13" s="63">
        <f>H13*$L$6</f>
        <v>54.088325798778136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0.91820000000000002</v>
      </c>
      <c r="E14" s="61">
        <v>0.92520000000000002</v>
      </c>
      <c r="F14" s="62">
        <f t="shared" ref="F14:F16" si="0">($C$3*$C$7/$C$8-$L$5)*D14</f>
        <v>76.077222427640308</v>
      </c>
      <c r="G14" s="62">
        <f t="shared" ref="G14:G15" si="1">$C$4*$C$7/$C$8*E14</f>
        <v>8.4078360229978486</v>
      </c>
      <c r="H14" s="62">
        <f t="shared" ref="H14:H15" si="2">F14*$C$6/1000</f>
        <v>60.975133003529429</v>
      </c>
      <c r="I14" s="83">
        <f t="shared" ref="I14:I15" si="3">G14*$C$6</f>
        <v>6738.796494072546</v>
      </c>
      <c r="J14" s="113">
        <f t="shared" ref="J14:J16" si="4">I14*$L$7</f>
        <v>5185.508687171402</v>
      </c>
      <c r="K14" s="63">
        <f t="shared" ref="K14:K16" si="5">H14*$L$6</f>
        <v>55.200512113413453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0.97529999999999994</v>
      </c>
      <c r="E15" s="61">
        <v>0.99260000000000004</v>
      </c>
      <c r="F15" s="62">
        <f t="shared" si="0"/>
        <v>80.808228091567841</v>
      </c>
      <c r="G15" s="62">
        <f t="shared" si="1"/>
        <v>9.0203394254514322</v>
      </c>
      <c r="H15" s="62">
        <f t="shared" si="2"/>
        <v>64.766986733110713</v>
      </c>
      <c r="I15" s="83">
        <f t="shared" si="3"/>
        <v>7229.7118461050686</v>
      </c>
      <c r="J15" s="113">
        <f t="shared" si="4"/>
        <v>5563.2683991421682</v>
      </c>
      <c r="K15" s="63">
        <f t="shared" si="5"/>
        <v>58.633260143990569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0.99150000000000005</v>
      </c>
      <c r="E16" s="61">
        <v>1.0007999999999999</v>
      </c>
      <c r="F16" s="62">
        <f t="shared" si="0"/>
        <v>82.150474882384415</v>
      </c>
      <c r="G16" s="62">
        <f>$C$4*$C$7/$C$8*E16</f>
        <v>9.0948576435540929</v>
      </c>
      <c r="H16" s="62">
        <f>F16*$C$6/1000</f>
        <v>65.842784113482281</v>
      </c>
      <c r="I16" s="83">
        <f>G16*$C$6</f>
        <v>7289.4374527321697</v>
      </c>
      <c r="J16" s="113">
        <f t="shared" si="4"/>
        <v>5609.2272958507765</v>
      </c>
      <c r="K16" s="63">
        <f t="shared" si="5"/>
        <v>59.607174646536087</v>
      </c>
    </row>
    <row r="17" spans="5:11" ht="13.8" x14ac:dyDescent="0.3">
      <c r="E17" s="68"/>
      <c r="I17" s="68"/>
      <c r="K17" s="120"/>
    </row>
    <row r="18" spans="5:11" x14ac:dyDescent="0.25">
      <c r="E18" s="68"/>
      <c r="I18" s="68"/>
    </row>
    <row r="19" spans="5:11" ht="13.8" x14ac:dyDescent="0.3">
      <c r="E19" s="127"/>
      <c r="F19" s="127"/>
      <c r="H19" s="62"/>
      <c r="I19" s="68"/>
      <c r="K19" s="63"/>
    </row>
    <row r="20" spans="5:11" x14ac:dyDescent="0.25">
      <c r="E20" s="127"/>
      <c r="F20" s="127"/>
    </row>
    <row r="21" spans="5:11" ht="13.8" x14ac:dyDescent="0.3">
      <c r="E21" s="126"/>
      <c r="F21" s="127"/>
    </row>
    <row r="22" spans="5:11" x14ac:dyDescent="0.25">
      <c r="E22" s="127"/>
      <c r="F22" s="127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8"/>
      <c r="F29" s="128"/>
    </row>
    <row r="30" spans="5:11" x14ac:dyDescent="0.25">
      <c r="E30" s="128"/>
      <c r="F30" s="128"/>
    </row>
    <row r="31" spans="5:11" x14ac:dyDescent="0.25">
      <c r="E31" s="128"/>
      <c r="F31" s="128"/>
    </row>
    <row r="32" spans="5:11" x14ac:dyDescent="0.25">
      <c r="E32" s="128"/>
      <c r="F32" s="1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2021-03-11T14:20:41Z</dcterms:modified>
</cp:coreProperties>
</file>