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4-Abr\"/>
    </mc:Choice>
  </mc:AlternateContent>
  <xr:revisionPtr revIDLastSave="0" documentId="13_ncr:1_{D74236D2-3E0F-46D0-AD78-58ADED293AD5}" xr6:coauthVersionLast="46" xr6:coauthVersionMax="46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  <c r="H7" i="1"/>
  <c r="H6" i="1"/>
  <c r="H5" i="1"/>
  <c r="E13" i="1"/>
  <c r="E12" i="1"/>
  <c r="E11" i="1"/>
  <c r="E10" i="1"/>
  <c r="E9" i="1"/>
  <c r="E8" i="1"/>
  <c r="E7" i="1"/>
  <c r="E6" i="1"/>
  <c r="E5" i="1"/>
  <c r="F5" i="2" l="1"/>
  <c r="F14" i="2"/>
  <c r="G13" i="1"/>
  <c r="G12" i="1"/>
  <c r="G11" i="1"/>
  <c r="F8" i="3"/>
  <c r="F7" i="3"/>
  <c r="F6" i="3"/>
  <c r="F15" i="2"/>
  <c r="F13" i="2"/>
  <c r="K14" i="1" l="1"/>
  <c r="O7" i="1" s="1"/>
  <c r="H13" i="2" l="1"/>
  <c r="K13" i="2" s="1"/>
  <c r="H14" i="2" l="1"/>
  <c r="K14" i="2" s="1"/>
  <c r="H15" i="2"/>
  <c r="K15" i="2" s="1"/>
  <c r="I13" i="1" l="1"/>
  <c r="I10" i="1"/>
  <c r="I7" i="1"/>
  <c r="I12" i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<sst xmlns="http://schemas.openxmlformats.org/spreadsheetml/2006/main" count="117" uniqueCount="68">
  <si>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</si>
  <si>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</si>
  <si>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</si>
  <si>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</si>
  <si>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</si>
  <si>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</si>
  <si>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</si>
  <si>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</si>
  <si>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</si>
  <si>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</si>
  <si>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</si>
  <si>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</si>
  <si>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</si>
  <si>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</si>
  <si>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</si>
  <si>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</si>
  <si>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</si>
  <si>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</si>
  <si>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</si>
  <si>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</si>
  <si>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</si>
  <si>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</si>
  <si>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</si>
  <si>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</si>
  <si>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</si>
  <si>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</si>
  <si>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</si>
  <si>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</si>
  <si>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</si>
  <si>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</si>
  <si>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</si>
  <si>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</si>
  <si>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</si>
  <si>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</si>
  <si>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</si>
  <si>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</si>
  <si>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</si>
  <si>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</si>
  <si>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</si>
  <si>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</si>
  <si>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</si>
  <si>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</si>
  <si>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</si>
  <si>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</si>
  <si>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</si>
  <si>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</si>
  <si>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</si>
  <si>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</si>
  <si>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</si>
  <si>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</si>
  <si>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</si>
  <si>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</si>
  <si>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</si>
  <si>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</si>
  <si>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</si>
  <si>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</si>
  <si>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</si>
  <si>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</si>
  <si>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</si>
  <si>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</si>
  <si>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</si>
  <si>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</si>
  <si>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</si>
  <si>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</si>
  <si>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</si>
  <si>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</si>
  <si>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Marzo</t>
  </si>
  <si>
    <t>Facturación con Factor de 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</si>
</sst>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H14" sqref="H1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67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65</v>
      </c>
      <c r="H4" s="4" t="s">
        <v>64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8</v>
      </c>
      <c r="C5" t="s">
        <v>61</v>
      </c>
      <c r="D5" s="17">
        <f>VLOOKUP($C5,Px!$B$13:$K$16,9,0)</f>
        <v>5720.7616915216704</v>
      </c>
      <c r="E5" s="74">
        <f>ROUND(VLOOKUP($C5,Px!$B$13:$K$16,10,0),3)</f>
        <v>52.918999999999997</v>
      </c>
      <c r="F5" s="40"/>
      <c r="G5" s="7"/>
      <c r="H5" s="76">
        <f>SOCOEPA!C6</f>
        <v>8276.7871179501908</v>
      </c>
      <c r="I5" s="78">
        <f>H5*E5</f>
        <v>437999.29749480612</v>
      </c>
      <c r="J5" s="79">
        <f>G5*D5</f>
        <v>0</v>
      </c>
      <c r="K5" s="79">
        <v>12084.089490912842</v>
      </c>
      <c r="L5" s="80">
        <f t="shared" ref="L5:L12" si="0">H5*F5*1000</f>
        <v>0</v>
      </c>
      <c r="N5" s="11" t="str">
        <f>"Active Energy: "&amp;TEXT(H14,"#,###")&amp;" kWh"</f>
        <v>Active Energy: 43,677 kWh</v>
      </c>
      <c r="O5" s="12">
        <f>I14</f>
        <v>2222771.6707215705</v>
      </c>
    </row>
    <row r="6" spans="1:15" x14ac:dyDescent="0.25">
      <c r="A6" t="s">
        <v>59</v>
      </c>
      <c r="B6" t="s">
        <v>8</v>
      </c>
      <c r="C6" t="s">
        <v>62</v>
      </c>
      <c r="D6" s="16">
        <f>VLOOKUP($C6,Px!$B$13:$K$16,9,0)</f>
        <v>5164.2106618674115</v>
      </c>
      <c r="E6" s="75">
        <f>ROUND(VLOOKUP($C6,Px!$B$13:$K$16,10,0),3)</f>
        <v>48.084000000000003</v>
      </c>
      <c r="F6" s="41"/>
      <c r="G6" s="9"/>
      <c r="H6" s="77">
        <f>SOCOEPA!D6</f>
        <v>6030.7907599279852</v>
      </c>
      <c r="I6" s="81">
        <f t="shared" ref="I6:I13" si="1">H6*E6</f>
        <v>289984.54290037724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64 kW</v>
      </c>
      <c r="O6" s="12">
        <f>J14</f>
        <v>351101.87045672192</v>
      </c>
    </row>
    <row r="7" spans="1:15" x14ac:dyDescent="0.25">
      <c r="A7" t="s">
        <v>59</v>
      </c>
      <c r="B7" t="s">
        <v>8</v>
      </c>
      <c r="C7" t="s">
        <v>63</v>
      </c>
      <c r="D7" s="16">
        <f>VLOOKUP($C7,Px!$B$13:$K$16,9,0)</f>
        <v>5115.4493934082775</v>
      </c>
      <c r="E7" s="75">
        <f>ROUND(VLOOKUP($C7,Px!$B$13:$K$16,10,0),3)</f>
        <v>47.345999999999997</v>
      </c>
      <c r="F7" s="41"/>
      <c r="G7" s="9"/>
      <c r="H7" s="77">
        <f>SOCOEPA!E6</f>
        <v>67.710202015931927</v>
      </c>
      <c r="I7" s="81">
        <f t="shared" si="1"/>
        <v>3205.807224646313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36734.878439113389</v>
      </c>
    </row>
    <row r="8" spans="1:15" x14ac:dyDescent="0.25">
      <c r="A8" t="s">
        <v>59</v>
      </c>
      <c r="B8" t="s">
        <v>9</v>
      </c>
      <c r="C8" t="s">
        <v>61</v>
      </c>
      <c r="D8" s="16">
        <f>VLOOKUP($C8,Px!$B$13:$K$16,9,0)</f>
        <v>5720.7616915216704</v>
      </c>
      <c r="E8" s="75">
        <f>ROUND(VLOOKUP($C8,Px!$B$13:$K$16,10,0),3)</f>
        <v>52.918999999999997</v>
      </c>
      <c r="F8" s="41"/>
      <c r="G8" s="9"/>
      <c r="H8" s="77">
        <f>SOCOEPA!C7</f>
        <v>10743.261704017279</v>
      </c>
      <c r="I8" s="81">
        <f t="shared" si="1"/>
        <v>568522.66611489037</v>
      </c>
      <c r="J8" s="82">
        <f t="shared" si="2"/>
        <v>0</v>
      </c>
      <c r="K8" s="82">
        <v>15426.959264167293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59</v>
      </c>
      <c r="B9" t="s">
        <v>9</v>
      </c>
      <c r="C9" t="s">
        <v>62</v>
      </c>
      <c r="D9" s="16">
        <f>VLOOKUP($C9,Px!$B$13:$K$16,9,0)</f>
        <v>5164.2106618674115</v>
      </c>
      <c r="E9" s="75">
        <f>ROUND(VLOOKUP($C9,Px!$B$13:$K$16,10,0),3)</f>
        <v>48.084000000000003</v>
      </c>
      <c r="F9" s="41"/>
      <c r="G9" s="9"/>
      <c r="H9" s="77">
        <f>SOCOEPA!D7</f>
        <v>7506.24164192832</v>
      </c>
      <c r="I9" s="81">
        <f t="shared" si="1"/>
        <v>360930.12311048136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2610608.4196174061</v>
      </c>
    </row>
    <row r="10" spans="1:15" x14ac:dyDescent="0.25">
      <c r="A10" t="s">
        <v>59</v>
      </c>
      <c r="B10" t="s">
        <v>9</v>
      </c>
      <c r="C10" t="s">
        <v>63</v>
      </c>
      <c r="D10" s="16">
        <f>VLOOKUP($C10,Px!$B$13:$K$16,9,0)</f>
        <v>5115.4493934082775</v>
      </c>
      <c r="E10" s="75">
        <f>ROUND(VLOOKUP($C10,Px!$B$13:$K$16,10,0),3)</f>
        <v>47.345999999999997</v>
      </c>
      <c r="F10" s="41"/>
      <c r="G10" s="9"/>
      <c r="H10" s="77">
        <f>SOCOEPA!E7</f>
        <v>84.685342325068177</v>
      </c>
      <c r="I10" s="81">
        <f t="shared" si="1"/>
        <v>4009.5122177226776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59</v>
      </c>
      <c r="B11" t="s">
        <v>10</v>
      </c>
      <c r="C11" t="s">
        <v>61</v>
      </c>
      <c r="D11" s="16">
        <f>VLOOKUP($C11,Px!$B$13:$K$16,9,0)</f>
        <v>5720.7616915216704</v>
      </c>
      <c r="E11" s="75">
        <f>ROUND(VLOOKUP($C11,Px!$B$13:$K$16,10,0),3)</f>
        <v>52.918999999999997</v>
      </c>
      <c r="F11" s="41"/>
      <c r="G11" s="9">
        <f>SOCOEPA!G8</f>
        <v>37</v>
      </c>
      <c r="H11" s="77">
        <f>SOCOEPA!C8</f>
        <v>6364.6705761428493</v>
      </c>
      <c r="I11" s="81">
        <f t="shared" si="1"/>
        <v>336812.00221890345</v>
      </c>
      <c r="J11" s="82">
        <f t="shared" si="2"/>
        <v>211668.18258630182</v>
      </c>
      <c r="K11" s="82">
        <v>9223.8296840332532</v>
      </c>
      <c r="L11" s="83">
        <f t="shared" si="0"/>
        <v>0</v>
      </c>
    </row>
    <row r="12" spans="1:15" x14ac:dyDescent="0.25">
      <c r="A12" t="s">
        <v>59</v>
      </c>
      <c r="B12" t="s">
        <v>10</v>
      </c>
      <c r="C12" t="s">
        <v>62</v>
      </c>
      <c r="D12" s="16">
        <f>VLOOKUP($C12,Px!$B$13:$K$16,9,0)</f>
        <v>5164.2106618674115</v>
      </c>
      <c r="E12" s="75">
        <f>ROUND(VLOOKUP($C12,Px!$B$13:$K$16,10,0),3)</f>
        <v>48.084000000000003</v>
      </c>
      <c r="F12" s="41"/>
      <c r="G12" s="9">
        <f>SOCOEPA!H8</f>
        <v>27</v>
      </c>
      <c r="H12" s="77">
        <f>SOCOEPA!D8</f>
        <v>4552.092114421418</v>
      </c>
      <c r="I12" s="81">
        <f t="shared" si="1"/>
        <v>218882.79722983949</v>
      </c>
      <c r="J12" s="82">
        <f t="shared" si="2"/>
        <v>139433.68787042011</v>
      </c>
      <c r="K12" s="82"/>
      <c r="L12" s="83">
        <f t="shared" si="0"/>
        <v>0</v>
      </c>
    </row>
    <row r="13" spans="1:15" x14ac:dyDescent="0.25">
      <c r="A13" t="s">
        <v>59</v>
      </c>
      <c r="B13" t="s">
        <v>10</v>
      </c>
      <c r="C13" t="s">
        <v>63</v>
      </c>
      <c r="D13" s="16">
        <f>VLOOKUP($C13,Px!$B$13:$K$16,9,0)</f>
        <v>5115.4493934082775</v>
      </c>
      <c r="E13" s="75">
        <f>ROUND(VLOOKUP($C13,Px!$B$13:$K$16,10,0),3)</f>
        <v>47.345999999999997</v>
      </c>
      <c r="F13" s="41"/>
      <c r="G13" s="9">
        <f>SOCOEPA!I8</f>
        <v>0</v>
      </c>
      <c r="H13" s="77">
        <f>SOCOEPA!E8</f>
        <v>51.217044943678459</v>
      </c>
      <c r="I13" s="81">
        <f t="shared" si="1"/>
        <v>2424.9222099034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64</v>
      </c>
      <c r="H14" s="89">
        <f t="shared" si="4"/>
        <v>43677.456503672722</v>
      </c>
      <c r="I14" s="92">
        <f>SUM(I5:I13)</f>
        <v>2222771.6707215705</v>
      </c>
      <c r="J14" s="92">
        <f t="shared" si="4"/>
        <v>351101.87045672192</v>
      </c>
      <c r="K14" s="92">
        <f t="shared" si="4"/>
        <v>36734.878439113389</v>
      </c>
      <c r="L14" s="89">
        <f t="shared" si="4"/>
        <v>0</v>
      </c>
    </row>
    <row r="16" spans="1:15" x14ac:dyDescent="0.25">
      <c r="E16" s="11" t="s">
        <v>52</v>
      </c>
      <c r="F16" t="s">
        <v>53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E8" sqref="E8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66</v>
      </c>
    </row>
    <row r="4" spans="1:9" ht="15" thickBot="1" x14ac:dyDescent="0.35">
      <c r="C4" s="129" t="s">
        <v>60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61</v>
      </c>
      <c r="D5" s="98" t="s">
        <v>62</v>
      </c>
      <c r="E5" s="100" t="s">
        <v>63</v>
      </c>
      <c r="F5" s="97" t="s">
        <v>11</v>
      </c>
      <c r="G5" s="97" t="s">
        <v>61</v>
      </c>
      <c r="H5" s="98" t="s">
        <v>62</v>
      </c>
      <c r="I5" s="99" t="s">
        <v>63</v>
      </c>
    </row>
    <row r="6" spans="1:9" x14ac:dyDescent="0.25">
      <c r="A6" s="37" t="s">
        <v>41</v>
      </c>
      <c r="B6" s="38" t="s">
        <v>42</v>
      </c>
      <c r="C6" s="101">
        <v>8276.7871179501908</v>
      </c>
      <c r="D6" s="102">
        <v>6030.7907599279852</v>
      </c>
      <c r="E6" s="115">
        <v>67.710202015931927</v>
      </c>
      <c r="F6" s="103">
        <f>SUM(C6:E6)</f>
        <v>14375.288079894108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10743.261704017279</v>
      </c>
      <c r="D7" s="105">
        <v>7506.24164192832</v>
      </c>
      <c r="E7" s="116">
        <v>84.685342325068177</v>
      </c>
      <c r="F7" s="106">
        <f t="shared" ref="F7:F8" si="0">SUM(C7:E7)</f>
        <v>18334.188688270668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6364.6705761428493</v>
      </c>
      <c r="D8" s="109">
        <v>4552.092114421418</v>
      </c>
      <c r="E8" s="117">
        <v>51.217044943678459</v>
      </c>
      <c r="F8" s="110">
        <f t="shared" si="0"/>
        <v>10967.979735507946</v>
      </c>
      <c r="G8" s="114">
        <v>37</v>
      </c>
      <c r="H8" s="111">
        <v>27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K15" sqref="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56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>
        <f>C3*C7/C8</f>
        <v>86.232773259099915</v>
      </c>
      <c r="G5" s="19" t="s">
        <v>54</v>
      </c>
      <c r="H5" s="86">
        <v>2.8331890392315939</v>
      </c>
    </row>
    <row r="6" spans="1:11" ht="13.8" x14ac:dyDescent="0.3">
      <c r="A6" s="23" t="s">
        <v>24</v>
      </c>
      <c r="B6" s="22"/>
      <c r="C6" s="22">
        <v>801.49</v>
      </c>
      <c r="D6" s="24" t="s">
        <v>57</v>
      </c>
      <c r="F6" s="22">
        <v>694.38</v>
      </c>
      <c r="G6" s="66" t="s">
        <v>50</v>
      </c>
      <c r="H6" s="93">
        <v>0.90529547693185475</v>
      </c>
    </row>
    <row r="7" spans="1:11" ht="13.8" x14ac:dyDescent="0.3">
      <c r="A7" s="23" t="s">
        <v>25</v>
      </c>
      <c r="B7" s="22"/>
      <c r="C7" s="87">
        <v>257.74599999999998</v>
      </c>
      <c r="D7" s="24"/>
      <c r="E7" s="22"/>
      <c r="F7" s="22">
        <v>255.22200000000001</v>
      </c>
      <c r="G7" s="67" t="s">
        <v>51</v>
      </c>
      <c r="H7" s="94">
        <v>0.76950071006485832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58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49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59</v>
      </c>
      <c r="B13" s="22" t="s">
        <v>61</v>
      </c>
      <c r="C13" s="46"/>
      <c r="D13" s="47">
        <v>0.87450000000000006</v>
      </c>
      <c r="E13" s="47">
        <v>1.0206999999999999</v>
      </c>
      <c r="F13" s="48">
        <f>($C$3*$C$7/$C$8-$H$5)*D13</f>
        <v>72.932936400274841</v>
      </c>
      <c r="G13" s="48">
        <f>$C$4*$C$7/$C$8*E13</f>
        <v>9.2757006362666488</v>
      </c>
      <c r="H13" s="48">
        <f>F13*$C$6/1000</f>
        <v>58.455019195456281</v>
      </c>
      <c r="I13" s="65">
        <f>G13*$C$6</f>
        <v>7434.3813029613566</v>
      </c>
      <c r="J13" s="88">
        <f>I13*$H$7</f>
        <v>5720.7616915216704</v>
      </c>
      <c r="K13" s="49">
        <f>H13*$H$6</f>
        <v>52.919064481611315</v>
      </c>
    </row>
    <row r="14" spans="1:11" ht="13.8" x14ac:dyDescent="0.3">
      <c r="A14" s="22" t="s">
        <v>59</v>
      </c>
      <c r="B14" s="22" t="s">
        <v>62</v>
      </c>
      <c r="C14" s="46"/>
      <c r="D14" s="47">
        <v>0.79459999999999997</v>
      </c>
      <c r="E14" s="47">
        <v>0.9214</v>
      </c>
      <c r="F14" s="48">
        <f>($C$3*$C$7/$C$8-$H$5)*D14</f>
        <v>66.269309621107368</v>
      </c>
      <c r="G14" s="48">
        <f t="shared" ref="G14:G15" si="0">$C$4*$C$7/$C$8*E14</f>
        <v>8.3733031902185662</v>
      </c>
      <c r="H14" s="48">
        <f t="shared" ref="H14:H15" si="1">F14*$C$6/1000</f>
        <v>53.114188968221342</v>
      </c>
      <c r="I14" s="65">
        <f t="shared" ref="I14:I15" si="2">G14*$C$6</f>
        <v>6711.1187739282786</v>
      </c>
      <c r="J14" s="88">
        <f t="shared" ref="J14:J15" si="3">I14*$H$7</f>
        <v>5164.2106618674115</v>
      </c>
      <c r="K14" s="49">
        <f t="shared" ref="K14:K15" si="4">H14*$H$6</f>
        <v>48.084035033834596</v>
      </c>
    </row>
    <row r="15" spans="1:11" ht="13.8" x14ac:dyDescent="0.3">
      <c r="A15" s="22" t="s">
        <v>59</v>
      </c>
      <c r="B15" s="22" t="s">
        <v>63</v>
      </c>
      <c r="C15" s="46"/>
      <c r="D15" s="47">
        <v>0.78239999999999998</v>
      </c>
      <c r="E15" s="47">
        <v>0.91269999999999996</v>
      </c>
      <c r="F15" s="48">
        <f>($C$3*$C$7/$C$8-$H$5)*D15</f>
        <v>65.251834693624971</v>
      </c>
      <c r="G15" s="48">
        <f t="shared" si="0"/>
        <v>8.2942411783291572</v>
      </c>
      <c r="H15" s="48">
        <f t="shared" si="1"/>
        <v>52.29869298859348</v>
      </c>
      <c r="I15" s="65">
        <f t="shared" si="2"/>
        <v>6647.7513620190366</v>
      </c>
      <c r="J15" s="88">
        <f t="shared" si="3"/>
        <v>5115.4493934082775</v>
      </c>
      <c r="K15" s="49">
        <f t="shared" si="4"/>
        <v>47.345770212021385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2021-04-13T13:45:23Z</dcterms:modified>
</cp:coreProperties>
</file>