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5-May\"/>
    </mc:Choice>
  </mc:AlternateContent>
  <xr:revisionPtr revIDLastSave="0" documentId="13_ncr:1_{EDB83B12-7954-4879-AA08-6F74FD096C2B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  <c r="H6" i="1"/>
  <c r="H5" i="1"/>
  <c r="E13" i="1"/>
  <c r="E12" i="1"/>
  <c r="E11" i="1"/>
  <c r="E10" i="1"/>
  <c r="E9" i="1"/>
  <c r="E8" i="1"/>
  <c r="E7" i="1"/>
  <c r="E6" i="1"/>
  <c r="E5" i="1"/>
  <c r="F5" i="2" l="1"/>
  <c r="F14" i="2"/>
  <c r="G13" i="1"/>
  <c r="G12" i="1"/>
  <c r="G11" i="1"/>
  <c r="F8" i="3"/>
  <c r="F7" i="3"/>
  <c r="F6" i="3"/>
  <c r="F15" i="2"/>
  <c r="F13" i="2"/>
  <c r="K14" i="1" l="1"/>
  <c r="O7" i="1" s="1"/>
  <c r="H13" i="2" l="1"/>
  <c r="K13" i="2" s="1"/>
  <c r="H14" i="2" l="1"/>
  <c r="K14" i="2" s="1"/>
  <c r="H15" i="2"/>
  <c r="K15" i="2" s="1"/>
  <c r="I13" i="1" l="1"/>
  <c r="I10" i="1"/>
  <c r="I7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<sst xmlns="http://schemas.openxmlformats.org/spreadsheetml/2006/main" count="117" uniqueCount="68">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</sst>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16" sqref="K16:K2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5720.7616915216704</v>
      </c>
      <c r="E5" s="74">
        <f>ROUND(VLOOKUP($C5,Px!$B$13:$K$16,10,0),3)</f>
        <v>52.918999999999997</v>
      </c>
      <c r="F5" s="40"/>
      <c r="G5" s="7"/>
      <c r="H5" s="76">
        <f>SOCOEPA!C6</f>
        <v>6804.9767634813716</v>
      </c>
      <c r="I5" s="78">
        <f>H5*E5</f>
        <v>360112.56534667069</v>
      </c>
      <c r="J5" s="79">
        <f>G5*D5</f>
        <v>0</v>
      </c>
      <c r="K5" s="79">
        <v>3737.925632514939</v>
      </c>
      <c r="L5" s="80">
        <f t="shared" ref="L5:L12" si="0">H5*F5*1000</f>
        <v>0</v>
      </c>
      <c r="N5" s="11" t="str">
        <f>"Active Energy: "&amp;TEXT(H14,"#,###")&amp;" kWh"</f>
        <v>Active Energy: 36,260 kWh</v>
      </c>
      <c r="O5" s="12">
        <f>I14</f>
        <v>1846801.9048594586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5164.2106618674115</v>
      </c>
      <c r="E6" s="75">
        <f>ROUND(VLOOKUP($C6,Px!$B$13:$K$16,10,0),3)</f>
        <v>48.084000000000003</v>
      </c>
      <c r="F6" s="41"/>
      <c r="G6" s="9"/>
      <c r="H6" s="77">
        <f>SOCOEPA!D6</f>
        <v>4733.3806400691128</v>
      </c>
      <c r="I6" s="81">
        <f t="shared" ref="I6:I13" si="1">H6*E6</f>
        <v>227599.87469708323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64 kW</v>
      </c>
      <c r="O6" s="12">
        <f>J14</f>
        <v>351658.4214863762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5115.4493934082775</v>
      </c>
      <c r="E7" s="75">
        <f>ROUND(VLOOKUP($C7,Px!$B$13:$K$16,10,0),3)</f>
        <v>47.345999999999997</v>
      </c>
      <c r="F7" s="41"/>
      <c r="G7" s="9"/>
      <c r="H7" s="77">
        <f>SOCOEPA!E6</f>
        <v>53.430114852746506</v>
      </c>
      <c r="I7" s="81">
        <f t="shared" si="1"/>
        <v>2529.702217818136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11695.556287048115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5720.7616915216704</v>
      </c>
      <c r="E8" s="75">
        <f>ROUND(VLOOKUP($C8,Px!$B$13:$K$16,10,0),3)</f>
        <v>52.918999999999997</v>
      </c>
      <c r="F8" s="41"/>
      <c r="G8" s="9"/>
      <c r="H8" s="77">
        <f>SOCOEPA!C7</f>
        <v>9607.1708928478492</v>
      </c>
      <c r="I8" s="81">
        <f t="shared" si="1"/>
        <v>508401.87647861533</v>
      </c>
      <c r="J8" s="82">
        <f t="shared" si="2"/>
        <v>0</v>
      </c>
      <c r="K8" s="82">
        <v>5247.5170962283246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5164.2106618674115</v>
      </c>
      <c r="E9" s="75">
        <f>ROUND(VLOOKUP($C9,Px!$B$13:$K$16,10,0),3)</f>
        <v>48.084000000000003</v>
      </c>
      <c r="F9" s="41"/>
      <c r="G9" s="9"/>
      <c r="H9" s="77">
        <f>SOCOEPA!D7</f>
        <v>6586.1412422302355</v>
      </c>
      <c r="I9" s="81">
        <f t="shared" si="1"/>
        <v>316688.01549139869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2210155.8826328828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5115.4493934082775</v>
      </c>
      <c r="E10" s="75">
        <f>ROUND(VLOOKUP($C10,Px!$B$13:$K$16,10,0),3)</f>
        <v>47.345999999999997</v>
      </c>
      <c r="F10" s="41"/>
      <c r="G10" s="9"/>
      <c r="H10" s="77">
        <f>SOCOEPA!E7</f>
        <v>74.472515526358407</v>
      </c>
      <c r="I10" s="81">
        <f t="shared" si="1"/>
        <v>3525.9757201109651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5720.7616915216704</v>
      </c>
      <c r="E11" s="75">
        <f>ROUND(VLOOKUP($C11,Px!$B$13:$K$16,10,0),3)</f>
        <v>52.918999999999997</v>
      </c>
      <c r="F11" s="41"/>
      <c r="G11" s="9">
        <f>SOCOEPA!G8</f>
        <v>38</v>
      </c>
      <c r="H11" s="77">
        <f>SOCOEPA!C8</f>
        <v>4975.3261679727175</v>
      </c>
      <c r="I11" s="81">
        <f t="shared" si="1"/>
        <v>263289.28548294824</v>
      </c>
      <c r="J11" s="82">
        <f t="shared" si="2"/>
        <v>217388.94427782347</v>
      </c>
      <c r="K11" s="82">
        <v>2710.1135583048531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5164.2106618674115</v>
      </c>
      <c r="E12" s="75">
        <f>ROUND(VLOOKUP($C12,Px!$B$13:$K$16,10,0),3)</f>
        <v>48.084000000000003</v>
      </c>
      <c r="F12" s="41"/>
      <c r="G12" s="9">
        <f>SOCOEPA!H8</f>
        <v>26</v>
      </c>
      <c r="H12" s="77">
        <f>SOCOEPA!D8</f>
        <v>3386.5737204728066</v>
      </c>
      <c r="I12" s="81">
        <f t="shared" si="1"/>
        <v>162840.01077521444</v>
      </c>
      <c r="J12" s="82">
        <f t="shared" si="2"/>
        <v>134269.47720855271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5115.4493934082775</v>
      </c>
      <c r="E13" s="75">
        <f>ROUND(VLOOKUP($C13,Px!$B$13:$K$16,10,0),3)</f>
        <v>47.345999999999997</v>
      </c>
      <c r="F13" s="41"/>
      <c r="G13" s="9">
        <f>SOCOEPA!I8</f>
        <v>0</v>
      </c>
      <c r="H13" s="77">
        <f>SOCOEPA!E8</f>
        <v>38.32633484557519</v>
      </c>
      <c r="I13" s="81">
        <f t="shared" si="1"/>
        <v>1814.5986495986028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64</v>
      </c>
      <c r="H14" s="89">
        <f t="shared" si="4"/>
        <v>36259.79839229877</v>
      </c>
      <c r="I14" s="92">
        <f>SUM(I5:I13)</f>
        <v>1846801.9048594586</v>
      </c>
      <c r="J14" s="92">
        <f t="shared" si="4"/>
        <v>351658.4214863762</v>
      </c>
      <c r="K14" s="92">
        <f t="shared" si="4"/>
        <v>11695.556287048115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I13" sqref="I13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67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6804.9767634813716</v>
      </c>
      <c r="D6" s="102">
        <v>4733.3806400691128</v>
      </c>
      <c r="E6" s="115">
        <v>53.430114852746506</v>
      </c>
      <c r="F6" s="103">
        <f>SUM(C6:E6)</f>
        <v>11591.787518403231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9607.1708928478492</v>
      </c>
      <c r="D7" s="105">
        <v>6586.1412422302355</v>
      </c>
      <c r="E7" s="116">
        <v>74.472515526358407</v>
      </c>
      <c r="F7" s="106">
        <f t="shared" ref="F7:F8" si="0">SUM(C7:E7)</f>
        <v>16267.784650604444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4975.3261679727175</v>
      </c>
      <c r="D8" s="109">
        <v>3386.5737204728066</v>
      </c>
      <c r="E8" s="117">
        <v>38.32633484557519</v>
      </c>
      <c r="F8" s="110">
        <f t="shared" si="0"/>
        <v>8400.2262232910998</v>
      </c>
      <c r="G8" s="114">
        <v>38</v>
      </c>
      <c r="H8" s="111">
        <v>26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5" sqref="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>
        <f>C3*C7/C8</f>
        <v>86.232773259099915</v>
      </c>
      <c r="G5" s="19" t="s">
        <v>54</v>
      </c>
      <c r="H5" s="86">
        <v>2.8331890392315939</v>
      </c>
    </row>
    <row r="6" spans="1:11" ht="13.8" x14ac:dyDescent="0.3">
      <c r="A6" s="23" t="s">
        <v>24</v>
      </c>
      <c r="B6" s="22"/>
      <c r="C6" s="22">
        <v>801.49</v>
      </c>
      <c r="D6" s="24" t="s">
        <v>57</v>
      </c>
      <c r="F6" s="22">
        <v>694.38</v>
      </c>
      <c r="G6" s="66" t="s">
        <v>50</v>
      </c>
      <c r="H6" s="93">
        <v>0.90529547693185475</v>
      </c>
    </row>
    <row r="7" spans="1:11" ht="13.8" x14ac:dyDescent="0.3">
      <c r="A7" s="23" t="s">
        <v>25</v>
      </c>
      <c r="B7" s="22"/>
      <c r="C7" s="87">
        <v>257.74599999999998</v>
      </c>
      <c r="D7" s="24"/>
      <c r="E7" s="22"/>
      <c r="F7" s="22">
        <v>255.22200000000001</v>
      </c>
      <c r="G7" s="67" t="s">
        <v>51</v>
      </c>
      <c r="H7" s="94">
        <v>0.76950071006485832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0.87450000000000006</v>
      </c>
      <c r="E13" s="47">
        <v>1.0206999999999999</v>
      </c>
      <c r="F13" s="48">
        <f>($C$3*$C$7/$C$8-$H$5)*D13</f>
        <v>72.932936400274841</v>
      </c>
      <c r="G13" s="48">
        <f>$C$4*$C$7/$C$8*E13</f>
        <v>9.2757006362666488</v>
      </c>
      <c r="H13" s="48">
        <f>F13*$C$6/1000</f>
        <v>58.455019195456281</v>
      </c>
      <c r="I13" s="65">
        <f>G13*$C$6</f>
        <v>7434.3813029613566</v>
      </c>
      <c r="J13" s="88">
        <f>I13*$H$7</f>
        <v>5720.7616915216704</v>
      </c>
      <c r="K13" s="49">
        <f>H13*$H$6</f>
        <v>52.919064481611315</v>
      </c>
    </row>
    <row r="14" spans="1:11" ht="13.8" x14ac:dyDescent="0.3">
      <c r="A14" s="22" t="s">
        <v>59</v>
      </c>
      <c r="B14" s="22" t="s">
        <v>62</v>
      </c>
      <c r="C14" s="46"/>
      <c r="D14" s="47">
        <v>0.79459999999999997</v>
      </c>
      <c r="E14" s="47">
        <v>0.9214</v>
      </c>
      <c r="F14" s="48">
        <f>($C$3*$C$7/$C$8-$H$5)*D14</f>
        <v>66.269309621107368</v>
      </c>
      <c r="G14" s="48">
        <f t="shared" ref="G14:G15" si="0">$C$4*$C$7/$C$8*E14</f>
        <v>8.3733031902185662</v>
      </c>
      <c r="H14" s="48">
        <f t="shared" ref="H14:H15" si="1">F14*$C$6/1000</f>
        <v>53.114188968221342</v>
      </c>
      <c r="I14" s="65">
        <f t="shared" ref="I14:I15" si="2">G14*$C$6</f>
        <v>6711.1187739282786</v>
      </c>
      <c r="J14" s="88">
        <f t="shared" ref="J14:J15" si="3">I14*$H$7</f>
        <v>5164.2106618674115</v>
      </c>
      <c r="K14" s="49">
        <f t="shared" ref="K14:K15" si="4">H14*$H$6</f>
        <v>48.084035033834596</v>
      </c>
    </row>
    <row r="15" spans="1:11" ht="13.8" x14ac:dyDescent="0.3">
      <c r="A15" s="22" t="s">
        <v>59</v>
      </c>
      <c r="B15" s="22" t="s">
        <v>63</v>
      </c>
      <c r="C15" s="46"/>
      <c r="D15" s="47">
        <v>0.78239999999999998</v>
      </c>
      <c r="E15" s="47">
        <v>0.91269999999999996</v>
      </c>
      <c r="F15" s="48">
        <f>($C$3*$C$7/$C$8-$H$5)*D15</f>
        <v>65.251834693624971</v>
      </c>
      <c r="G15" s="48">
        <f t="shared" si="0"/>
        <v>8.2942411783291572</v>
      </c>
      <c r="H15" s="48">
        <f t="shared" si="1"/>
        <v>52.29869298859348</v>
      </c>
      <c r="I15" s="65">
        <f t="shared" si="2"/>
        <v>6647.7513620190366</v>
      </c>
      <c r="J15" s="88">
        <f t="shared" si="3"/>
        <v>5115.4493934082775</v>
      </c>
      <c r="K15" s="49">
        <f t="shared" si="4"/>
        <v>47.345770212021385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2021-05-12T15:32:18Z</dcterms:modified>
</cp:coreProperties>
</file>