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7-Jul\"/>
    </mc:Choice>
  </mc:AlternateContent>
  <xr:revisionPtr revIDLastSave="0" documentId="13_ncr:1_{51B034DD-6346-4D59-B060-B4E13CF0E681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R6" i="3"/>
  <c r="J8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<sst xmlns="http://schemas.openxmlformats.org/spreadsheetml/2006/main" count="170" uniqueCount="74">
  <si>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</si>
  <si>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</si>
  <si>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</si>
  <si>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</si>
  <si>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</si>
  <si>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</si>
  <si>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</si>
  <si>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</si>
  <si>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</si>
  <si>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</si>
  <si>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</si>
  <si>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</si>
  <si>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</si>
  <si>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</si>
  <si>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</si>
  <si>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</si>
  <si>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</si>
  <si>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</si>
  <si>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</si>
  <si>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</si>
  <si>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</si>
  <si>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</si>
  <si>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</si>
  <si>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</si>
  <si>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</si>
  <si>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</si>
  <si>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</si>
  <si>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</si>
  <si>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</si>
  <si>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</si>
  <si>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</si>
  <si>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</si>
  <si>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</si>
  <si>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</si>
  <si>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</si>
  <si>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</si>
  <si>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</si>
  <si>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</si>
  <si>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</si>
  <si>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</si>
  <si>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</si>
  <si>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</si>
  <si>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</si>
  <si>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</si>
  <si>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</si>
  <si>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</si>
  <si>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</si>
  <si>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</si>
  <si>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</si>
  <si>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</si>
  <si>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</si>
  <si>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</si>
  <si>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</si>
  <si>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</si>
  <si>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</si>
  <si>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</si>
  <si>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</si>
  <si>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</si>
  <si>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</si>
  <si>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</si>
  <si>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</si>
  <si>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</si>
  <si>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</si>
  <si>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</si>
  <si>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</si>
  <si>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</si>
  <si>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</si>
  <si>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</si>
  <si>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</si>
  <si>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</si>
  <si>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</si>
  <si>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</si>
  <si>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12T/2020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</si>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</sst>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topLeftCell="C1" zoomScale="90" zoomScaleNormal="90" workbookViewId="0">
      <selection activeCell="K19" sqref="K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2" t="s">
        <v>17</v>
      </c>
      <c r="J2" s="113"/>
      <c r="K2" s="113"/>
      <c r="L2" s="114"/>
    </row>
    <row r="3" spans="1:15" x14ac:dyDescent="0.25">
      <c r="A3" s="115" t="s">
        <v>15</v>
      </c>
      <c r="B3" s="118" t="s">
        <v>0</v>
      </c>
      <c r="C3" s="120" t="s">
        <v>1</v>
      </c>
      <c r="D3" s="59" t="s">
        <v>2</v>
      </c>
      <c r="E3" s="57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17" t="s">
        <v>68</v>
      </c>
      <c r="O3" s="117"/>
    </row>
    <row r="4" spans="1:15" ht="14.4" x14ac:dyDescent="0.3">
      <c r="A4" s="116"/>
      <c r="B4" s="119"/>
      <c r="C4" s="121"/>
      <c r="D4" s="60" t="s">
        <v>6</v>
      </c>
      <c r="E4" s="58" t="s">
        <v>7</v>
      </c>
      <c r="F4" s="32" t="s">
        <v>47</v>
      </c>
      <c r="G4" s="3" t="s">
        <v>51</v>
      </c>
      <c r="H4" s="4" t="s">
        <v>8</v>
      </c>
      <c r="I4" s="63" t="s">
        <v>14</v>
      </c>
      <c r="J4" s="61" t="s">
        <v>14</v>
      </c>
      <c r="K4" s="61" t="s">
        <v>14</v>
      </c>
      <c r="L4" s="62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9">
        <f>ROUND(VLOOKUP($C5,Px!$B$13:$K$19,9,0),4)</f>
        <v>5563.2683999999999</v>
      </c>
      <c r="E5" s="103">
        <f>VLOOKUP(C5,Px!$B$13:$K$19,10,0)</f>
        <v>58.893999999999998</v>
      </c>
      <c r="F5" s="40"/>
      <c r="G5" s="7"/>
      <c r="H5" s="81">
        <f>ROUND('ENEL DX'!$C$6,0)</f>
        <v>781178</v>
      </c>
      <c r="I5" s="79">
        <f>ROUND(H5*E5,0)</f>
        <v>46006697</v>
      </c>
      <c r="J5" s="80">
        <f>ROUND(G5*D5,0)</f>
        <v>0</v>
      </c>
      <c r="K5" s="83">
        <v>54.143062184104252</v>
      </c>
      <c r="L5" s="81"/>
      <c r="N5" s="11" t="str">
        <f>"Active Energy: "&amp;TEXT(H26," #,###,###")&amp;" kWh"</f>
        <v>Active Energy:  12,956,890 kWh</v>
      </c>
      <c r="O5" s="12">
        <f>I26</f>
        <v>773986049</v>
      </c>
    </row>
    <row r="6" spans="1:15" x14ac:dyDescent="0.25">
      <c r="A6" t="s">
        <v>59</v>
      </c>
      <c r="B6" t="s">
        <v>9</v>
      </c>
      <c r="C6" s="8" t="s">
        <v>60</v>
      </c>
      <c r="D6" s="110">
        <f>ROUND(VLOOKUP($C6,Px!$B$13:$K$19,9,0),4)</f>
        <v>5663.5933000000005</v>
      </c>
      <c r="E6" s="104">
        <f>VLOOKUP(C6,Px!$B$13:$K$19,10,0)</f>
        <v>60.101999999999997</v>
      </c>
      <c r="F6" s="41"/>
      <c r="G6" s="9"/>
      <c r="H6" s="84">
        <f>ROUND('ENEL DX'!$D$6,0)</f>
        <v>713604</v>
      </c>
      <c r="I6" s="82">
        <f t="shared" ref="I6:I25" si="0">ROUND(H6*E6,0)</f>
        <v>42889028</v>
      </c>
      <c r="J6" s="83">
        <f t="shared" ref="J6:J25" si="1">ROUND(G6*D6,0)</f>
        <v>0</v>
      </c>
      <c r="K6" s="83">
        <v>0</v>
      </c>
      <c r="L6" s="84"/>
      <c r="N6" s="11" t="str">
        <f>"Capacity: "&amp;TEXT(G26,"#,###")&amp;" kW"</f>
        <v>Capacity: 7,140 kW</v>
      </c>
      <c r="O6" s="12">
        <f>J26</f>
        <v>40219756</v>
      </c>
    </row>
    <row r="7" spans="1:15" x14ac:dyDescent="0.25">
      <c r="A7" t="s">
        <v>59</v>
      </c>
      <c r="B7" t="s">
        <v>9</v>
      </c>
      <c r="C7" s="108" t="s">
        <v>61</v>
      </c>
      <c r="D7" s="111">
        <f>ROUND(VLOOKUP($C7,Px!$B$13:$K$19,9,0),4)</f>
        <v>5664.7142999999996</v>
      </c>
      <c r="E7" s="104">
        <f>VLOOKUP(C7,Px!$B$13:$K$19,10,0)</f>
        <v>59.74</v>
      </c>
      <c r="F7" s="41"/>
      <c r="G7" s="9"/>
      <c r="H7" s="84">
        <f>ROUND('ENEL DX'!$E$6,0)</f>
        <v>1529278</v>
      </c>
      <c r="I7" s="82">
        <f t="shared" si="0"/>
        <v>91359068</v>
      </c>
      <c r="J7" s="83">
        <f t="shared" si="1"/>
        <v>0</v>
      </c>
      <c r="K7" s="83">
        <v>0</v>
      </c>
      <c r="L7" s="84"/>
      <c r="N7" s="11" t="s">
        <v>13</v>
      </c>
      <c r="O7" s="12">
        <f>K26</f>
        <v>164.13821808362894</v>
      </c>
    </row>
    <row r="8" spans="1:15" x14ac:dyDescent="0.25">
      <c r="A8" t="s">
        <v>59</v>
      </c>
      <c r="B8" t="s">
        <v>9</v>
      </c>
      <c r="C8" s="108" t="s">
        <v>62</v>
      </c>
      <c r="D8" s="111">
        <f>ROUND(VLOOKUP($C8,Px!$B$13:$K$19,9,0),4)</f>
        <v>5749.3459000000003</v>
      </c>
      <c r="E8" s="104">
        <f>VLOOKUP(C8,Px!$B$13:$K$19,10,0)</f>
        <v>63.228999999999999</v>
      </c>
      <c r="F8" s="41"/>
      <c r="G8" s="9"/>
      <c r="H8" s="84">
        <f>ROUND('ENEL DX'!$F$6,0)</f>
        <v>1821</v>
      </c>
      <c r="I8" s="82">
        <f t="shared" si="0"/>
        <v>115140</v>
      </c>
      <c r="J8" s="83">
        <f t="shared" si="1"/>
        <v>0</v>
      </c>
      <c r="K8" s="83">
        <v>0</v>
      </c>
      <c r="L8" s="84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8" t="s">
        <v>63</v>
      </c>
      <c r="D9" s="111">
        <f>ROUND(VLOOKUP($C9,Px!$B$13:$K$19,9,0),4)</f>
        <v>5527.9584999999997</v>
      </c>
      <c r="E9" s="104">
        <f>VLOOKUP(C9,Px!$B$13:$K$19,10,0)</f>
        <v>57.094000000000001</v>
      </c>
      <c r="F9" s="41"/>
      <c r="G9" s="9"/>
      <c r="H9" s="84">
        <f>ROUND('ENEL DX'!$G$6,0)</f>
        <v>782</v>
      </c>
      <c r="I9" s="82">
        <f t="shared" si="0"/>
        <v>44648</v>
      </c>
      <c r="J9" s="83">
        <f t="shared" si="1"/>
        <v>0</v>
      </c>
      <c r="K9" s="83">
        <v>0</v>
      </c>
      <c r="L9" s="84"/>
      <c r="N9" s="13" t="s">
        <v>12</v>
      </c>
      <c r="O9" s="14">
        <f>SUM(O5:O8)</f>
        <v>814205969.13821805</v>
      </c>
    </row>
    <row r="10" spans="1:15" x14ac:dyDescent="0.25">
      <c r="A10" t="s">
        <v>59</v>
      </c>
      <c r="B10" t="s">
        <v>9</v>
      </c>
      <c r="C10" s="108" t="s">
        <v>64</v>
      </c>
      <c r="D10" s="111">
        <f>ROUND(VLOOKUP($C10,Px!$B$13:$K$19,9,0),4)</f>
        <v>5604.7434999999996</v>
      </c>
      <c r="E10" s="104">
        <f>VLOOKUP(C10,Px!$B$13:$K$19,10,0)</f>
        <v>60.386000000000003</v>
      </c>
      <c r="F10" s="41"/>
      <c r="G10" s="9"/>
      <c r="H10" s="84">
        <f>ROUND('ENEL DX'!$H$6,0)</f>
        <v>582574</v>
      </c>
      <c r="I10" s="82">
        <f t="shared" si="0"/>
        <v>35179314</v>
      </c>
      <c r="J10" s="83">
        <f t="shared" si="1"/>
        <v>0</v>
      </c>
      <c r="K10" s="83">
        <v>0</v>
      </c>
      <c r="L10" s="84"/>
    </row>
    <row r="11" spans="1:15" x14ac:dyDescent="0.25">
      <c r="A11" t="s">
        <v>59</v>
      </c>
      <c r="B11" t="s">
        <v>9</v>
      </c>
      <c r="C11" s="8" t="s">
        <v>65</v>
      </c>
      <c r="D11" s="110">
        <f>ROUND(VLOOKUP($C11,Px!$B$13:$K$19,9,0),4)</f>
        <v>5616.5135</v>
      </c>
      <c r="E11" s="104">
        <f>VLOOKUP(C11,Px!$B$13:$K$19,10,0)</f>
        <v>61.316000000000003</v>
      </c>
      <c r="F11" s="41"/>
      <c r="G11" s="9"/>
      <c r="H11" s="84">
        <f>ROUND('ENEL DX'!$I$6,0)</f>
        <v>7931</v>
      </c>
      <c r="I11" s="82">
        <f t="shared" si="0"/>
        <v>486297</v>
      </c>
      <c r="J11" s="83">
        <f t="shared" si="1"/>
        <v>0</v>
      </c>
      <c r="K11" s="83">
        <v>0</v>
      </c>
      <c r="L11" s="84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4">
        <f>VLOOKUP(C12,Px!$B$13:$K$19,10,0)</f>
        <v>58.893999999999998</v>
      </c>
      <c r="F12" s="41"/>
      <c r="G12" s="9"/>
      <c r="H12" s="84">
        <f>ROUND('ENEL DX'!$C$7,0)</f>
        <v>1278301</v>
      </c>
      <c r="I12" s="82">
        <f t="shared" si="0"/>
        <v>75284259</v>
      </c>
      <c r="J12" s="83">
        <f t="shared" si="1"/>
        <v>0</v>
      </c>
      <c r="K12" s="83">
        <v>68.145938717324512</v>
      </c>
      <c r="L12" s="84"/>
      <c r="O12" s="86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4">
        <f>VLOOKUP(C13,Px!$B$13:$K$19,10,0)</f>
        <v>60.101999999999997</v>
      </c>
      <c r="F13" s="41"/>
      <c r="G13" s="9"/>
      <c r="H13" s="84">
        <f>ROUND('ENEL DX'!$D$7,0)</f>
        <v>1162600</v>
      </c>
      <c r="I13" s="82">
        <f t="shared" si="0"/>
        <v>69874585</v>
      </c>
      <c r="J13" s="83">
        <f t="shared" si="1"/>
        <v>0</v>
      </c>
      <c r="K13" s="83">
        <v>0</v>
      </c>
      <c r="L13" s="84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4">
        <f>VLOOKUP(C14,Px!$B$13:$K$19,10,0)</f>
        <v>59.74</v>
      </c>
      <c r="F14" s="41"/>
      <c r="G14" s="9"/>
      <c r="H14" s="84">
        <f>ROUND('ENEL DX'!$E$7,0)</f>
        <v>2483782</v>
      </c>
      <c r="I14" s="82">
        <f t="shared" si="0"/>
        <v>148381137</v>
      </c>
      <c r="J14" s="83">
        <f t="shared" si="1"/>
        <v>0</v>
      </c>
      <c r="K14" s="83">
        <v>0</v>
      </c>
      <c r="L14" s="84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4">
        <f>VLOOKUP(C15,Px!$B$13:$K$19,10,0)</f>
        <v>63.228999999999999</v>
      </c>
      <c r="F15" s="41"/>
      <c r="G15" s="9"/>
      <c r="H15" s="84">
        <f>ROUND('ENEL DX'!$F$7,0)</f>
        <v>2281</v>
      </c>
      <c r="I15" s="82">
        <f t="shared" si="0"/>
        <v>144225</v>
      </c>
      <c r="J15" s="83">
        <f t="shared" si="1"/>
        <v>0</v>
      </c>
      <c r="K15" s="83">
        <v>0</v>
      </c>
      <c r="L15" s="84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4">
        <f>VLOOKUP(C16,Px!$B$13:$K$19,10,0)</f>
        <v>57.094000000000001</v>
      </c>
      <c r="F16" s="41"/>
      <c r="G16" s="9"/>
      <c r="H16" s="84">
        <f>ROUND('ENEL DX'!$G$7,0)</f>
        <v>991</v>
      </c>
      <c r="I16" s="82">
        <f t="shared" si="0"/>
        <v>56580</v>
      </c>
      <c r="J16" s="83">
        <f t="shared" si="1"/>
        <v>0</v>
      </c>
      <c r="K16" s="83">
        <v>0</v>
      </c>
      <c r="L16" s="84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4">
        <f>VLOOKUP(C17,Px!$B$13:$K$19,10,0)</f>
        <v>60.386000000000003</v>
      </c>
      <c r="F17" s="41"/>
      <c r="G17" s="9"/>
      <c r="H17" s="84">
        <f>ROUND('ENEL DX'!$H$7,0)</f>
        <v>950658</v>
      </c>
      <c r="I17" s="82">
        <f t="shared" si="0"/>
        <v>57406434</v>
      </c>
      <c r="J17" s="83">
        <f t="shared" si="1"/>
        <v>0</v>
      </c>
      <c r="K17" s="83">
        <v>0</v>
      </c>
      <c r="L17" s="84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4">
        <f>VLOOKUP(C18,Px!$B$13:$K$19,10,0)</f>
        <v>61.316000000000003</v>
      </c>
      <c r="F18" s="41"/>
      <c r="G18" s="9"/>
      <c r="H18" s="84">
        <f>ROUND('ENEL DX'!$I$7,0)</f>
        <v>12694</v>
      </c>
      <c r="I18" s="82">
        <f t="shared" si="0"/>
        <v>778345</v>
      </c>
      <c r="J18" s="83">
        <f t="shared" si="1"/>
        <v>0</v>
      </c>
      <c r="K18" s="83">
        <v>0</v>
      </c>
      <c r="L18" s="84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4">
        <f>VLOOKUP(C19,Px!$B$13:$K$19,10,0)</f>
        <v>58.893999999999998</v>
      </c>
      <c r="F19" s="41"/>
      <c r="G19" s="101">
        <f>'ENEL DX'!K8</f>
        <v>1552</v>
      </c>
      <c r="H19" s="84">
        <f>ROUND('ENEL DX'!$C$8,0)</f>
        <v>749669</v>
      </c>
      <c r="I19" s="82">
        <f t="shared" si="0"/>
        <v>44151006</v>
      </c>
      <c r="J19" s="83">
        <f t="shared" si="1"/>
        <v>8634193</v>
      </c>
      <c r="K19" s="83">
        <v>41.849217182200164</v>
      </c>
      <c r="L19" s="84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4">
        <f>VLOOKUP(C20,Px!$B$13:$K$19,10,0)</f>
        <v>60.101999999999997</v>
      </c>
      <c r="F20" s="41"/>
      <c r="G20" s="101">
        <f>'ENEL DX'!L8</f>
        <v>1398</v>
      </c>
      <c r="H20" s="84">
        <f>ROUND('ENEL DX'!$D$8,0)</f>
        <v>675128</v>
      </c>
      <c r="I20" s="82">
        <f t="shared" si="0"/>
        <v>40576543</v>
      </c>
      <c r="J20" s="83">
        <f t="shared" si="1"/>
        <v>7917703</v>
      </c>
      <c r="K20" s="83">
        <v>0</v>
      </c>
      <c r="L20" s="84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4">
        <f>VLOOKUP(C21,Px!$B$13:$K$19,10,0)</f>
        <v>59.74</v>
      </c>
      <c r="F21" s="41"/>
      <c r="G21" s="101">
        <f>'ENEL DX'!M8</f>
        <v>3059</v>
      </c>
      <c r="H21" s="84">
        <f>ROUND('ENEL DX'!$E$8,0)</f>
        <v>1477091</v>
      </c>
      <c r="I21" s="82">
        <f t="shared" si="0"/>
        <v>88241416</v>
      </c>
      <c r="J21" s="83">
        <f t="shared" si="1"/>
        <v>17328361</v>
      </c>
      <c r="K21" s="83">
        <v>0</v>
      </c>
      <c r="L21" s="84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4">
        <f>VLOOKUP(C22,Px!$B$13:$K$19,10,0)</f>
        <v>63.228999999999999</v>
      </c>
      <c r="F22" s="41"/>
      <c r="G22" s="101">
        <f>'ENEL DX'!N8</f>
        <v>3</v>
      </c>
      <c r="H22" s="84">
        <f>ROUND('ENEL DX'!$F$8,0)</f>
        <v>1392</v>
      </c>
      <c r="I22" s="82">
        <f t="shared" si="0"/>
        <v>88015</v>
      </c>
      <c r="J22" s="83">
        <f t="shared" si="1"/>
        <v>17248</v>
      </c>
      <c r="K22" s="94">
        <v>0</v>
      </c>
      <c r="L22" s="84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4">
        <f>VLOOKUP(C23,Px!$B$13:$K$19,10,0)</f>
        <v>57.094000000000001</v>
      </c>
      <c r="F23" s="41"/>
      <c r="G23" s="101">
        <f>'ENEL DX'!O8</f>
        <v>1</v>
      </c>
      <c r="H23" s="84">
        <f>ROUND('ENEL DX'!$G$8,0)</f>
        <v>614</v>
      </c>
      <c r="I23" s="82">
        <f t="shared" si="0"/>
        <v>35056</v>
      </c>
      <c r="J23" s="83">
        <f t="shared" si="1"/>
        <v>5528</v>
      </c>
      <c r="K23" s="83">
        <v>0</v>
      </c>
      <c r="L23" s="84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4">
        <f>VLOOKUP(C24,Px!$B$13:$K$19,10,0)</f>
        <v>60.386000000000003</v>
      </c>
      <c r="F24" s="41"/>
      <c r="G24" s="101">
        <f>'ENEL DX'!P8</f>
        <v>1112</v>
      </c>
      <c r="H24" s="84">
        <f>ROUND('ENEL DX'!$H$8,0)</f>
        <v>537197</v>
      </c>
      <c r="I24" s="82">
        <f t="shared" si="0"/>
        <v>32439178</v>
      </c>
      <c r="J24" s="83">
        <f t="shared" si="1"/>
        <v>6232475</v>
      </c>
      <c r="K24" s="83">
        <v>0</v>
      </c>
      <c r="L24" s="84"/>
    </row>
    <row r="25" spans="1:13" x14ac:dyDescent="0.25">
      <c r="A25" t="s">
        <v>59</v>
      </c>
      <c r="B25" t="s">
        <v>11</v>
      </c>
      <c r="C25" t="s">
        <v>65</v>
      </c>
      <c r="D25" s="75">
        <f>ROUND(VLOOKUP($C25,Px!$B$13:$K$19,9,0),4)</f>
        <v>5616.5135</v>
      </c>
      <c r="E25" s="105">
        <f>VLOOKUP(C25,Px!$B$13:$K$19,10,0)</f>
        <v>61.316000000000003</v>
      </c>
      <c r="F25" s="76"/>
      <c r="G25" s="102">
        <f>'ENEL DX'!Q8</f>
        <v>15</v>
      </c>
      <c r="H25" s="84">
        <f>ROUND('ENEL DX'!$I$8,0)</f>
        <v>7324</v>
      </c>
      <c r="I25" s="77">
        <f t="shared" si="0"/>
        <v>449078</v>
      </c>
      <c r="J25" s="78">
        <f t="shared" si="1"/>
        <v>84248</v>
      </c>
      <c r="K25" s="78">
        <v>0</v>
      </c>
      <c r="L25" s="78"/>
      <c r="M25" s="85"/>
    </row>
    <row r="26" spans="1:13" ht="14.4" x14ac:dyDescent="0.3">
      <c r="A26" s="17"/>
      <c r="B26" s="17"/>
      <c r="C26" s="17"/>
      <c r="D26" s="17"/>
      <c r="E26" s="38"/>
      <c r="F26" s="74" t="s">
        <v>12</v>
      </c>
      <c r="G26" s="91">
        <f>SUM(G5:G25)</f>
        <v>7140</v>
      </c>
      <c r="H26" s="92">
        <f t="shared" ref="H26:K26" si="2">SUM(H5:H25)</f>
        <v>12956890</v>
      </c>
      <c r="I26" s="91">
        <f>SUM(I5:I25)</f>
        <v>773986049</v>
      </c>
      <c r="J26" s="91">
        <f>SUM(J5:J25)</f>
        <v>40219756</v>
      </c>
      <c r="K26" s="91">
        <f t="shared" si="2"/>
        <v>164.13821808362894</v>
      </c>
      <c r="L26" s="92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6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O17" sqref="O17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73</v>
      </c>
    </row>
    <row r="4" spans="1:18" ht="13.8" thickBot="1" x14ac:dyDescent="0.3">
      <c r="C4" s="122" t="s">
        <v>69</v>
      </c>
      <c r="D4" s="123"/>
      <c r="E4" s="123"/>
      <c r="F4" s="123"/>
      <c r="G4" s="123"/>
      <c r="H4" s="123"/>
      <c r="I4" s="123"/>
      <c r="J4" s="124"/>
      <c r="K4" s="122" t="s">
        <v>66</v>
      </c>
      <c r="L4" s="123"/>
      <c r="M4" s="123"/>
      <c r="N4" s="123"/>
      <c r="O4" s="123"/>
      <c r="P4" s="123"/>
      <c r="Q4" s="123"/>
      <c r="R4" s="124"/>
    </row>
    <row r="5" spans="1:18" ht="15" thickBot="1" x14ac:dyDescent="0.3">
      <c r="A5" s="34" t="s">
        <v>41</v>
      </c>
      <c r="B5" s="35" t="s">
        <v>42</v>
      </c>
      <c r="C5" s="98" t="s">
        <v>16</v>
      </c>
      <c r="D5" s="98" t="s">
        <v>60</v>
      </c>
      <c r="E5" s="98" t="s">
        <v>61</v>
      </c>
      <c r="F5" s="98" t="s">
        <v>62</v>
      </c>
      <c r="G5" s="98" t="s">
        <v>63</v>
      </c>
      <c r="H5" s="98" t="s">
        <v>64</v>
      </c>
      <c r="I5" s="98" t="s">
        <v>65</v>
      </c>
      <c r="J5" s="99" t="s">
        <v>12</v>
      </c>
      <c r="K5" s="100" t="s">
        <v>16</v>
      </c>
      <c r="L5" s="98" t="s">
        <v>60</v>
      </c>
      <c r="M5" s="98" t="s">
        <v>61</v>
      </c>
      <c r="N5" s="98" t="s">
        <v>62</v>
      </c>
      <c r="O5" s="98" t="s">
        <v>63</v>
      </c>
      <c r="P5" s="98" t="s">
        <v>64</v>
      </c>
      <c r="Q5" s="98" t="s">
        <v>65</v>
      </c>
      <c r="R5" s="99" t="s">
        <v>12</v>
      </c>
    </row>
    <row r="6" spans="1:18" x14ac:dyDescent="0.25">
      <c r="A6" s="36" t="s">
        <v>43</v>
      </c>
      <c r="B6" s="37" t="s">
        <v>44</v>
      </c>
      <c r="C6" s="95">
        <v>781177.68196980155</v>
      </c>
      <c r="D6" s="95">
        <v>713603.6472330722</v>
      </c>
      <c r="E6" s="95">
        <v>1529277.7132736554</v>
      </c>
      <c r="F6" s="95">
        <v>1820.8921308932211</v>
      </c>
      <c r="G6" s="95">
        <v>782.30784615244863</v>
      </c>
      <c r="H6" s="95">
        <v>582574.37906646566</v>
      </c>
      <c r="I6" s="95">
        <v>7931.2999512391634</v>
      </c>
      <c r="J6" s="96">
        <f>SUM(C6:I6)</f>
        <v>3617167.9214712796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6">
        <f>SUM(K6:Q6)</f>
        <v>0</v>
      </c>
    </row>
    <row r="7" spans="1:18" x14ac:dyDescent="0.25">
      <c r="A7" s="36" t="s">
        <v>43</v>
      </c>
      <c r="B7" s="37" t="s">
        <v>45</v>
      </c>
      <c r="C7" s="95">
        <v>1278300.9193832551</v>
      </c>
      <c r="D7" s="95">
        <v>1162600.0047813971</v>
      </c>
      <c r="E7" s="95">
        <v>2483782.4301034152</v>
      </c>
      <c r="F7" s="95">
        <v>2280.570961838921</v>
      </c>
      <c r="G7" s="95">
        <v>991.17908033585718</v>
      </c>
      <c r="H7" s="95">
        <v>950657.86055706197</v>
      </c>
      <c r="I7" s="95">
        <v>12694.158572487117</v>
      </c>
      <c r="J7" s="97">
        <f t="shared" ref="J7:J8" si="0">SUM(C7:I7)</f>
        <v>5891307.1234397897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7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95">
        <v>749668.71216553869</v>
      </c>
      <c r="D8" s="95">
        <v>675128.03030348069</v>
      </c>
      <c r="E8" s="95">
        <v>1477090.8632049849</v>
      </c>
      <c r="F8" s="95">
        <v>1391.8866990966619</v>
      </c>
      <c r="G8" s="95">
        <v>614.31558210274216</v>
      </c>
      <c r="H8" s="95">
        <v>537197.31461409538</v>
      </c>
      <c r="I8" s="95">
        <v>7323.7703186952658</v>
      </c>
      <c r="J8" s="97">
        <f t="shared" si="0"/>
        <v>3448414.8928879942</v>
      </c>
      <c r="K8" s="95">
        <v>1552</v>
      </c>
      <c r="L8" s="95">
        <v>1398</v>
      </c>
      <c r="M8" s="95">
        <v>3059</v>
      </c>
      <c r="N8" s="95">
        <v>3</v>
      </c>
      <c r="O8" s="95">
        <v>1</v>
      </c>
      <c r="P8" s="95">
        <v>1112</v>
      </c>
      <c r="Q8" s="95">
        <v>15</v>
      </c>
      <c r="R8" s="97">
        <f t="shared" si="1"/>
        <v>7140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G14" sqref="G1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1"/>
      <c r="F3" s="21"/>
      <c r="G3" s="70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1"/>
      <c r="F4" s="21"/>
      <c r="G4" s="70"/>
      <c r="H4" s="93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7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6" t="s">
        <v>53</v>
      </c>
      <c r="H6" s="88">
        <v>0.90529547693185475</v>
      </c>
    </row>
    <row r="7" spans="1:15" ht="13.8" x14ac:dyDescent="0.3">
      <c r="A7" s="22" t="s">
        <v>27</v>
      </c>
      <c r="B7" s="21"/>
      <c r="C7" s="90">
        <v>257.74599999999998</v>
      </c>
      <c r="D7" s="23"/>
      <c r="E7" s="21"/>
      <c r="F7" s="21"/>
      <c r="G7" s="67" t="s">
        <v>54</v>
      </c>
      <c r="H7" s="89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72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2" t="s">
        <v>36</v>
      </c>
      <c r="K12" s="73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5">
        <f>G13*$C$6</f>
        <v>7229.7118461050686</v>
      </c>
      <c r="J13" s="106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5">
        <f>G14*$C$6</f>
        <v>7360.0884752056927</v>
      </c>
      <c r="J14" s="106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5">
        <f>G15*$C$6</f>
        <v>7361.5451973185482</v>
      </c>
      <c r="J15" s="106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5">
        <f>G16*$C$6</f>
        <v>7471.5277168391885</v>
      </c>
      <c r="J16" s="106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5">
        <f t="shared" ref="I17:I19" si="6">G17*$C$6</f>
        <v>7183.8250995500985</v>
      </c>
      <c r="J17" s="106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5">
        <f t="shared" si="6"/>
        <v>7283.6105642807452</v>
      </c>
      <c r="J18" s="106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5">
        <f t="shared" si="6"/>
        <v>7298.9061464657352</v>
      </c>
      <c r="J19" s="106">
        <f t="shared" si="3"/>
        <v>5616.5135</v>
      </c>
      <c r="K19" s="49">
        <f t="shared" si="4"/>
        <v>61.316000000000003</v>
      </c>
    </row>
    <row r="20" spans="1:11" x14ac:dyDescent="0.25">
      <c r="J20" s="107"/>
    </row>
    <row r="22" spans="1:11" x14ac:dyDescent="0.25">
      <c r="E22" s="86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2021-07-09T21:51:49Z</dcterms:modified>
</cp:coreProperties>
</file>