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8-Ago\"/>
    </mc:Choice>
  </mc:AlternateContent>
  <xr:revisionPtr revIDLastSave="0" documentId="13_ncr:1_{1B8FF78B-1719-402E-98F9-1683CBD764E0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H13" i="2" l="1"/>
  <c r="K13" i="2" s="1"/>
  <c r="E5" i="1" l="1"/>
  <c r="E8" i="1"/>
  <c r="E11" i="1"/>
  <c r="H14" i="2"/>
  <c r="K14" i="2" s="1"/>
  <c r="H15" i="2"/>
  <c r="K15" i="2" s="1"/>
  <c r="E10" i="1" l="1"/>
  <c r="E13" i="1"/>
  <c r="E7" i="1"/>
  <c r="I7" i="1" s="1"/>
  <c r="E6" i="1"/>
  <c r="E9" i="1"/>
  <c r="E12" i="1"/>
  <c r="I13" i="1"/>
  <c r="I10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<sst xmlns="http://schemas.openxmlformats.org/spreadsheetml/2006/main" count="118" uniqueCount="69">
  <si>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</si>
  <si>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</si>
  <si>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</si>
  <si>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</si>
  <si>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</si>
  <si>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</si>
  <si>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</si>
  <si>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</si>
  <si>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</si>
  <si>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</si>
  <si>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</si>
  <si>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</si>
  <si>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</si>
  <si>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</si>
  <si>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</si>
  <si>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</si>
  <si>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</si>
  <si>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</si>
  <si>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</si>
  <si>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</si>
  <si>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</si>
  <si>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</si>
  <si>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</si>
  <si>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</si>
  <si>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</si>
  <si>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</si>
  <si>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</si>
  <si>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</si>
  <si>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</si>
  <si>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</si>
  <si>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</si>
  <si>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</si>
  <si>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</si>
  <si>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</si>
  <si>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</si>
  <si>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</si>
  <si>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</si>
  <si>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</si>
  <si>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</si>
  <si>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</si>
  <si>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</si>
  <si>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</si>
  <si>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</si>
  <si>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</si>
  <si>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</si>
  <si>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</si>
  <si>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</si>
  <si>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</si>
  <si>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</si>
  <si>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</si>
  <si>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</si>
  <si>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</si>
  <si>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</si>
  <si>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</si>
  <si>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</si>
  <si>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</si>
  <si>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</si>
  <si>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</si>
  <si>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</si>
  <si>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</si>
  <si>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</si>
  <si>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</si>
  <si>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</si>
  <si>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</si>
  <si>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</si>
  <si>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</si>
  <si>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</si>
  <si>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Julio</t>
  </si>
  <si>
    <t>ITD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</si>
</sst>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J25" sqref="J2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66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5346.8750691986888</v>
      </c>
      <c r="E5" s="74">
        <f>ROUND(VLOOKUP($C5,Px!$B$13:$K$16,10,0),3)</f>
        <v>51.582999999999998</v>
      </c>
      <c r="F5" s="40"/>
      <c r="G5" s="7"/>
      <c r="H5" s="76">
        <f>SOCOEPA!C6</f>
        <v>7795.5926509417041</v>
      </c>
      <c r="I5" s="78">
        <f>H5*E5</f>
        <v>402120.05571352592</v>
      </c>
      <c r="J5" s="79">
        <f>G5*D5</f>
        <v>0</v>
      </c>
      <c r="K5" s="79">
        <v>581.78224851762673</v>
      </c>
      <c r="L5" s="80">
        <f t="shared" ref="L5:L12" si="0">H5*F5*1000</f>
        <v>0</v>
      </c>
      <c r="N5" s="11" t="str">
        <f>"Active Energy: "&amp;TEXT(H14,"#,###")&amp;" kWh"</f>
        <v>Active Energy: 36,582 kWh</v>
      </c>
      <c r="O5" s="12">
        <f>I14</f>
        <v>1885682.6930111698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4913.1433474473588</v>
      </c>
      <c r="E6" s="75">
        <f>ROUND(VLOOKUP($C6,Px!$B$13:$K$16,10,0),3)</f>
        <v>51.436</v>
      </c>
      <c r="F6" s="41"/>
      <c r="G6" s="9"/>
      <c r="H6" s="77">
        <f>SOCOEPA!D6</f>
        <v>3348.9677839744072</v>
      </c>
      <c r="I6" s="81">
        <f t="shared" ref="I6:I13" si="1">H6*E6</f>
        <v>172257.50693650762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71 kW</v>
      </c>
      <c r="O6" s="12">
        <f>J14</f>
        <v>370519.76375632896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5236.2935337984154</v>
      </c>
      <c r="E7" s="75">
        <f>ROUND(VLOOKUP($C7,Px!$B$13:$K$16,10,0),3)</f>
        <v>53.19</v>
      </c>
      <c r="F7" s="41"/>
      <c r="G7" s="9"/>
      <c r="H7" s="77">
        <f>SOCOEPA!E6</f>
        <v>53.566875252078674</v>
      </c>
      <c r="I7" s="81">
        <f t="shared" si="1"/>
        <v>2849.2220946580646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1900.5640687831026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5346.8750691986888</v>
      </c>
      <c r="E8" s="75">
        <f>ROUND(VLOOKUP($C8,Px!$B$13:$K$16,10,0),3)</f>
        <v>51.582999999999998</v>
      </c>
      <c r="F8" s="41"/>
      <c r="G8" s="9"/>
      <c r="H8" s="77">
        <f>SOCOEPA!C7</f>
        <v>11431.106330515975</v>
      </c>
      <c r="I8" s="81">
        <f t="shared" si="1"/>
        <v>589650.7578470055</v>
      </c>
      <c r="J8" s="82">
        <f t="shared" si="2"/>
        <v>0</v>
      </c>
      <c r="K8" s="82">
        <v>849.52361440568279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4913.1433474473588</v>
      </c>
      <c r="E9" s="75">
        <f>ROUND(VLOOKUP($C9,Px!$B$13:$K$16,10,0),3)</f>
        <v>51.436</v>
      </c>
      <c r="F9" s="41"/>
      <c r="G9" s="9"/>
      <c r="H9" s="77">
        <f>SOCOEPA!D7</f>
        <v>4842.8352061203732</v>
      </c>
      <c r="I9" s="81">
        <f t="shared" si="1"/>
        <v>249096.07166200751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2258103.0208362816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5236.2935337984154</v>
      </c>
      <c r="E10" s="75">
        <f>ROUND(VLOOKUP($C10,Px!$B$13:$K$16,10,0),3)</f>
        <v>53.19</v>
      </c>
      <c r="F10" s="41"/>
      <c r="G10" s="9"/>
      <c r="H10" s="77">
        <f>SOCOEPA!E7</f>
        <v>77.549289696203559</v>
      </c>
      <c r="I10" s="81">
        <f t="shared" si="1"/>
        <v>4124.8467189410667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5346.8750691986888</v>
      </c>
      <c r="E11" s="75">
        <f>ROUND(VLOOKUP($C11,Px!$B$13:$K$16,10,0),3)</f>
        <v>51.582999999999998</v>
      </c>
      <c r="F11" s="41"/>
      <c r="G11" s="9">
        <f>SOCOEPA!G8</f>
        <v>50</v>
      </c>
      <c r="H11" s="77">
        <f>SOCOEPA!C8</f>
        <v>6340.3249658432724</v>
      </c>
      <c r="I11" s="81">
        <f t="shared" si="1"/>
        <v>327052.98271309352</v>
      </c>
      <c r="J11" s="82">
        <f t="shared" si="2"/>
        <v>267343.75345993444</v>
      </c>
      <c r="K11" s="82">
        <v>469.25820585979301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4913.1433474473588</v>
      </c>
      <c r="E12" s="75">
        <f>ROUND(VLOOKUP($C12,Px!$B$13:$K$16,10,0),3)</f>
        <v>51.436</v>
      </c>
      <c r="F12" s="41"/>
      <c r="G12" s="9">
        <f>SOCOEPA!H8</f>
        <v>21</v>
      </c>
      <c r="H12" s="77">
        <f>SOCOEPA!D8</f>
        <v>2649.3529422749648</v>
      </c>
      <c r="I12" s="81">
        <f t="shared" si="1"/>
        <v>136272.11793885508</v>
      </c>
      <c r="J12" s="82">
        <f t="shared" si="2"/>
        <v>103176.01029639454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5236.2935337984154</v>
      </c>
      <c r="E13" s="75">
        <f>ROUND(VLOOKUP($C13,Px!$B$13:$K$16,10,0),3)</f>
        <v>53.19</v>
      </c>
      <c r="F13" s="41"/>
      <c r="G13" s="9">
        <f>SOCOEPA!I8</f>
        <v>0</v>
      </c>
      <c r="H13" s="77">
        <f>SOCOEPA!E8</f>
        <v>42.472859307674454</v>
      </c>
      <c r="I13" s="81">
        <f t="shared" si="1"/>
        <v>2259.131386575204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71</v>
      </c>
      <c r="H14" s="89">
        <f t="shared" si="4"/>
        <v>36581.768903926648</v>
      </c>
      <c r="I14" s="92">
        <f>SUM(I5:I13)</f>
        <v>1885682.6930111698</v>
      </c>
      <c r="J14" s="92">
        <f t="shared" si="4"/>
        <v>370519.76375632896</v>
      </c>
      <c r="K14" s="92">
        <f t="shared" si="4"/>
        <v>1900.5640687831026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I14" sqref="I14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67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7795.5926509417041</v>
      </c>
      <c r="D6" s="102">
        <v>3348.9677839744072</v>
      </c>
      <c r="E6" s="115">
        <v>53.566875252078674</v>
      </c>
      <c r="F6" s="103">
        <f>SUM(C6:E6)</f>
        <v>11198.127310168189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11431.106330515975</v>
      </c>
      <c r="D7" s="105">
        <v>4842.8352061203732</v>
      </c>
      <c r="E7" s="116">
        <v>77.549289696203559</v>
      </c>
      <c r="F7" s="106">
        <f t="shared" ref="F7:F8" si="0">SUM(C7:E7)</f>
        <v>16351.490826332552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6340.3249658432724</v>
      </c>
      <c r="D8" s="109">
        <v>2649.3529422749648</v>
      </c>
      <c r="E8" s="117">
        <v>42.472859307674454</v>
      </c>
      <c r="F8" s="110">
        <f t="shared" si="0"/>
        <v>9032.1507674259119</v>
      </c>
      <c r="G8" s="114">
        <v>50</v>
      </c>
      <c r="H8" s="111">
        <v>21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  <c r="I4" s="45" t="s">
        <v>68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/>
      <c r="G5" s="19" t="s">
        <v>54</v>
      </c>
      <c r="H5" s="86">
        <v>2.8331890392315939</v>
      </c>
      <c r="I5" s="86">
        <v>2.8632306524640785</v>
      </c>
    </row>
    <row r="6" spans="1:11" ht="13.8" x14ac:dyDescent="0.3">
      <c r="A6" s="23" t="s">
        <v>24</v>
      </c>
      <c r="B6" s="22"/>
      <c r="C6" s="22">
        <v>743.19</v>
      </c>
      <c r="D6" s="24" t="s">
        <v>57</v>
      </c>
      <c r="F6" s="22"/>
      <c r="G6" s="66" t="s">
        <v>50</v>
      </c>
      <c r="H6" s="93">
        <v>0.90529547693185475</v>
      </c>
      <c r="I6" s="93">
        <v>0.93996007442596441</v>
      </c>
    </row>
    <row r="7" spans="1:11" ht="13.8" x14ac:dyDescent="0.3">
      <c r="A7" s="23" t="s">
        <v>25</v>
      </c>
      <c r="B7" s="22"/>
      <c r="C7" s="87">
        <v>260.47899999999998</v>
      </c>
      <c r="D7" s="24"/>
      <c r="E7" s="22"/>
      <c r="F7" s="22"/>
      <c r="G7" s="67" t="s">
        <v>51</v>
      </c>
      <c r="H7" s="94">
        <v>0.76950071006485832</v>
      </c>
      <c r="I7" s="94">
        <v>0.83945236799718903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0.87609999999999999</v>
      </c>
      <c r="E13" s="47">
        <v>0.93320000000000003</v>
      </c>
      <c r="F13" s="48">
        <f>($C$3*$C$7/$C$8-$I$5)*D13</f>
        <v>73.841132297238374</v>
      </c>
      <c r="G13" s="48">
        <f>$C$4*$C$7/$C$8*E13</f>
        <v>8.5704597752163298</v>
      </c>
      <c r="H13" s="48">
        <f>F13*$C$6/1000</f>
        <v>54.877991111984592</v>
      </c>
      <c r="I13" s="65">
        <f>G13*$C$6</f>
        <v>6369.4800003430246</v>
      </c>
      <c r="J13" s="88">
        <f>I13*$I$7</f>
        <v>5346.8750691986888</v>
      </c>
      <c r="K13" s="49">
        <f>H13*$I$6</f>
        <v>51.583120609968454</v>
      </c>
    </row>
    <row r="14" spans="1:11" ht="13.8" x14ac:dyDescent="0.3">
      <c r="A14" s="22" t="s">
        <v>59</v>
      </c>
      <c r="B14" s="22" t="s">
        <v>62</v>
      </c>
      <c r="C14" s="46"/>
      <c r="D14" s="47">
        <v>0.87360000000000004</v>
      </c>
      <c r="E14" s="47">
        <v>0.85750000000000004</v>
      </c>
      <c r="F14" s="48">
        <f t="shared" ref="F14:F15" si="0">($C$3*$C$7/$C$8-$I$5)*D14</f>
        <v>73.630422525816059</v>
      </c>
      <c r="G14" s="48">
        <f t="shared" ref="G14:G15" si="1">$C$4*$C$7/$C$8*E14</f>
        <v>7.8752349520445808</v>
      </c>
      <c r="H14" s="48">
        <f t="shared" ref="H14:H15" si="2">F14*$C$6/1000</f>
        <v>54.721393716961238</v>
      </c>
      <c r="I14" s="65">
        <f t="shared" ref="I14:I15" si="3">G14*$C$6</f>
        <v>5852.7958640100123</v>
      </c>
      <c r="J14" s="88">
        <f t="shared" ref="J14:J15" si="4">I14*$I$7</f>
        <v>4913.1433474473588</v>
      </c>
      <c r="K14" s="49">
        <f t="shared" ref="K14:K15" si="5">H14*$I$6</f>
        <v>51.435925310887384</v>
      </c>
    </row>
    <row r="15" spans="1:11" ht="13.8" x14ac:dyDescent="0.3">
      <c r="A15" s="22" t="s">
        <v>59</v>
      </c>
      <c r="B15" s="22" t="s">
        <v>63</v>
      </c>
      <c r="C15" s="46"/>
      <c r="D15" s="47">
        <v>0.90339999999999998</v>
      </c>
      <c r="E15" s="47">
        <v>0.91390000000000005</v>
      </c>
      <c r="F15" s="48">
        <f t="shared" si="0"/>
        <v>76.142083001170136</v>
      </c>
      <c r="G15" s="48">
        <f t="shared" si="1"/>
        <v>8.3932095891236642</v>
      </c>
      <c r="H15" s="48">
        <f t="shared" si="2"/>
        <v>56.588034665639633</v>
      </c>
      <c r="I15" s="65">
        <f t="shared" si="3"/>
        <v>6237.7494345408168</v>
      </c>
      <c r="J15" s="88">
        <f t="shared" si="4"/>
        <v>5236.2935337984154</v>
      </c>
      <c r="K15" s="49">
        <f t="shared" si="5"/>
        <v>53.190493275933683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2021-08-12T14:34:05Z</dcterms:modified>
</cp:coreProperties>
</file>