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9-Sep\"/>
    </mc:Choice>
  </mc:AlternateContent>
  <xr:revisionPtr revIDLastSave="0" documentId="13_ncr:1_{D3AD0CB8-6E10-4329-9B1F-51EF03E20107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<sst xmlns="http://schemas.openxmlformats.org/spreadsheetml/2006/main" count="130" uniqueCount="78">
  <si>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</si>
  <si>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</si>
  <si>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</si>
  <si>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</si>
  <si>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</si>
  <si>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</si>
  <si>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</si>
  <si>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</si>
  <si>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</si>
  <si>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</si>
  <si>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</si>
  <si>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</si>
  <si>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</si>
  <si>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</si>
  <si>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</si>
  <si>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</si>
  <si>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</si>
  <si>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</si>
  <si>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</si>
  <si>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</si>
  <si>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</si>
  <si>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</si>
  <si>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</si>
  <si>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</si>
  <si>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</si>
  <si>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</si>
  <si>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</si>
  <si>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</si>
  <si>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</si>
  <si>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</si>
  <si>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</si>
  <si>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</si>
  <si>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</si>
  <si>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</si>
  <si>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</si>
  <si>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</si>
  <si>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</si>
  <si>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</si>
  <si>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</si>
  <si>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</si>
  <si>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</si>
  <si>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</si>
  <si>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</si>
  <si>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</si>
  <si>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</si>
  <si>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</si>
  <si>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</si>
  <si>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</si>
  <si>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</si>
  <si>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</si>
  <si>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</si>
  <si>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</si>
  <si>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</si>
  <si>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</si>
  <si>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</si>
  <si>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</si>
  <si>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</si>
  <si>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</si>
  <si>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</si>
  <si>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</si>
  <si>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</si>
  <si>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</si>
  <si>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</si>
  <si>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</si>
  <si>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</si>
  <si>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</si>
  <si>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</si>
  <si>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</si>
  <si>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</si>
  <si>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</si>
  <si>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</si>
  <si>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</si>
  <si>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</si>
  <si>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</si>
  <si>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</si>
  <si>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</si>
  <si>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ITD Julio 2021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</si>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</sst>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6" borderId="16" xfId="0" applyFont="1" applyFill="1" applyBorder="1" applyAlignment="1">
      <alignment horizontal="center" vertical="center" wrapText="1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E22" sqref="E2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7" t="s">
        <v>16</v>
      </c>
      <c r="J2" s="118"/>
      <c r="K2" s="118"/>
      <c r="L2" s="119"/>
    </row>
    <row r="3" spans="1:15" x14ac:dyDescent="0.25">
      <c r="A3" s="120" t="s">
        <v>15</v>
      </c>
      <c r="B3" s="123" t="s">
        <v>0</v>
      </c>
      <c r="C3" s="125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22" t="s">
        <v>58</v>
      </c>
      <c r="O3" s="122"/>
    </row>
    <row r="4" spans="1:15" ht="14.4" x14ac:dyDescent="0.3">
      <c r="A4" s="121"/>
      <c r="B4" s="124"/>
      <c r="C4" s="126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4995.0768166817579</v>
      </c>
      <c r="E5" s="89">
        <f>VLOOKUP($C5,Px!$B$13:$K$16,10,0)</f>
        <v>55.61943738895485</v>
      </c>
      <c r="F5" s="51"/>
      <c r="G5" s="7"/>
      <c r="H5" s="91">
        <f>(COOPELAN!C6)/1000</f>
        <v>10.208603319219584</v>
      </c>
      <c r="I5" s="93">
        <f t="shared" ref="I5:I12" si="0">H5*E5*1000</f>
        <v>567796.77314201032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329,854 kWh</v>
      </c>
      <c r="O5" s="12">
        <f>I14</f>
        <v>18580592.539006088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4837.5124527694525</v>
      </c>
      <c r="E6" s="90">
        <f>VLOOKUP($C6,Px!$B$13:$K$16,10,0)</f>
        <v>56.499213367900673</v>
      </c>
      <c r="F6" s="52"/>
      <c r="G6" s="9"/>
      <c r="H6" s="92">
        <f>(COOPELAN!F6)/1000</f>
        <v>79.082256869537488</v>
      </c>
      <c r="I6" s="96">
        <f t="shared" si="0"/>
        <v>4468085.3044871278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662 kW</v>
      </c>
      <c r="O6" s="12">
        <f>J14</f>
        <v>3215942.2532166252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4859.2849830555151</v>
      </c>
      <c r="E7" s="90">
        <f>VLOOKUP($C7,Px!$B$13:$K$16,10,0)</f>
        <v>55.091571801587349</v>
      </c>
      <c r="F7" s="52"/>
      <c r="G7" s="9"/>
      <c r="H7" s="92">
        <f>(COOPELAN!I6)/1000</f>
        <v>4.7611648827184254</v>
      </c>
      <c r="I7" s="96">
        <f t="shared" si="0"/>
        <v>262300.05699547834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4995.0768166817579</v>
      </c>
      <c r="E8" s="90">
        <f>VLOOKUP($C8,Px!$B$13:$K$16,10,0)</f>
        <v>55.61943738895485</v>
      </c>
      <c r="F8" s="52"/>
      <c r="G8" s="9"/>
      <c r="H8" s="92">
        <f>(COOPELAN!D7)/1000</f>
        <v>16.870393562775401</v>
      </c>
      <c r="I8" s="96">
        <f t="shared" ref="I8:I10" si="3">H8*E8*1000</f>
        <v>938321.79849181336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4837.5124527694525</v>
      </c>
      <c r="E9" s="90">
        <f>VLOOKUP($C9,Px!$B$13:$K$16,10,0)</f>
        <v>56.499213367900673</v>
      </c>
      <c r="F9" s="52"/>
      <c r="G9" s="9"/>
      <c r="H9" s="92">
        <f>(COOPELAN!G7)/1000</f>
        <v>121.40602798892861</v>
      </c>
      <c r="I9" s="96">
        <f t="shared" si="3"/>
        <v>6859345.0794957988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21796534.792222712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4859.2849830555151</v>
      </c>
      <c r="E10" s="90">
        <f>VLOOKUP($C10,Px!$B$13:$K$16,10,0)</f>
        <v>55.091571801587349</v>
      </c>
      <c r="F10" s="52"/>
      <c r="G10" s="9"/>
      <c r="H10" s="92">
        <f>(COOPELAN!J7)/1000</f>
        <v>7.3094856509040209</v>
      </c>
      <c r="I10" s="96">
        <f t="shared" si="3"/>
        <v>402691.05356945132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4995.0768166817579</v>
      </c>
      <c r="E11" s="90">
        <f>VLOOKUP($C11,Px!$B$13:$K$16,10,0)</f>
        <v>55.61943738895485</v>
      </c>
      <c r="F11" s="52"/>
      <c r="G11" s="9">
        <f>COOPELAN!M8/1000</f>
        <v>7.227000040029348E-2</v>
      </c>
      <c r="H11" s="92">
        <f>(COOPELAN!E8)/1000</f>
        <v>9.8445381116002668</v>
      </c>
      <c r="I11" s="96">
        <f t="shared" si="0"/>
        <v>547547.67112133082</v>
      </c>
      <c r="J11" s="97">
        <f t="shared" si="1"/>
        <v>360994.20354108728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4837.5124527694525</v>
      </c>
      <c r="E12" s="90">
        <f>VLOOKUP($C12,Px!$B$13:$K$16,10,0)</f>
        <v>56.499213367900673</v>
      </c>
      <c r="F12" s="52"/>
      <c r="G12" s="9">
        <f>COOPELAN!N8/1000</f>
        <v>0.55650916215446111</v>
      </c>
      <c r="H12" s="92">
        <f>(COOPELAN!H8)/1000</f>
        <v>75.807051694192012</v>
      </c>
      <c r="I12" s="96">
        <f t="shared" si="0"/>
        <v>4283038.7884616302</v>
      </c>
      <c r="J12" s="97">
        <f t="shared" si="1"/>
        <v>2692120.0020025005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4859.2849830555151</v>
      </c>
      <c r="E13" s="90">
        <f>VLOOKUP($C13,Px!$B$13:$K$16,10,0)</f>
        <v>55.091571801587349</v>
      </c>
      <c r="F13" s="52"/>
      <c r="G13" s="9">
        <f>COOPELAN!O8/1000</f>
        <v>3.3508643399352764E-2</v>
      </c>
      <c r="H13" s="92">
        <f>(COOPELAN!K8)/1000</f>
        <v>4.5645096884711149</v>
      </c>
      <c r="I13" s="96">
        <f>H13*E13*1000</f>
        <v>251466.01324144754</v>
      </c>
      <c r="J13" s="97">
        <f>G13*D13*1000</f>
        <v>162828.04767303719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0.66228780595410741</v>
      </c>
      <c r="H14" s="112">
        <f t="shared" si="6"/>
        <v>329.85403176834689</v>
      </c>
      <c r="I14" s="108">
        <f>SUM(I5:I13)</f>
        <v>18580592.539006088</v>
      </c>
      <c r="J14" s="108">
        <f t="shared" si="6"/>
        <v>3215942.2532166252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L17" sqref="L17:L18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77</v>
      </c>
      <c r="C3" s="127" t="s">
        <v>43</v>
      </c>
      <c r="D3" s="128"/>
      <c r="E3" s="128"/>
      <c r="F3" s="128"/>
      <c r="G3" s="128"/>
      <c r="H3" s="128"/>
      <c r="I3" s="128"/>
      <c r="J3" s="128"/>
      <c r="K3" s="128"/>
      <c r="L3" s="129"/>
      <c r="M3" s="127" t="s">
        <v>23</v>
      </c>
      <c r="N3" s="128"/>
      <c r="O3" s="129"/>
      <c r="R3" s="35"/>
      <c r="S3" s="36"/>
    </row>
    <row r="4" spans="1:19" ht="15" thickBot="1" x14ac:dyDescent="0.35">
      <c r="C4" s="130" t="s">
        <v>67</v>
      </c>
      <c r="D4" s="130"/>
      <c r="E4" s="130"/>
      <c r="F4" s="130" t="s">
        <v>68</v>
      </c>
      <c r="G4" s="130"/>
      <c r="H4" s="130"/>
      <c r="I4" s="130" t="s">
        <v>69</v>
      </c>
      <c r="J4" s="130"/>
      <c r="K4" s="130"/>
      <c r="L4" s="131" t="s">
        <v>44</v>
      </c>
      <c r="M4" s="127" t="s">
        <v>45</v>
      </c>
      <c r="N4" s="128"/>
      <c r="O4" s="129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32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10208.603319219585</v>
      </c>
      <c r="D6" s="68">
        <v>0</v>
      </c>
      <c r="E6" s="68">
        <v>0</v>
      </c>
      <c r="F6" s="68">
        <v>79082.256869537494</v>
      </c>
      <c r="G6" s="68">
        <v>0</v>
      </c>
      <c r="H6" s="68">
        <v>0</v>
      </c>
      <c r="I6" s="68">
        <v>4761.1648827184254</v>
      </c>
      <c r="J6" s="68">
        <v>0</v>
      </c>
      <c r="K6" s="69">
        <v>0</v>
      </c>
      <c r="L6" s="66">
        <f>SUM(C6:K6)</f>
        <v>94052.025071475509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16870.3935627754</v>
      </c>
      <c r="E7" s="68">
        <v>0</v>
      </c>
      <c r="F7" s="68">
        <v>0</v>
      </c>
      <c r="G7" s="68">
        <v>121406.02798892862</v>
      </c>
      <c r="H7" s="68">
        <v>0</v>
      </c>
      <c r="I7" s="68">
        <v>0</v>
      </c>
      <c r="J7" s="68">
        <v>7309.485650904021</v>
      </c>
      <c r="K7" s="69">
        <v>0</v>
      </c>
      <c r="L7" s="66">
        <f>SUM(C7:K7)</f>
        <v>145585.90720260804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9844.5381116002663</v>
      </c>
      <c r="F8" s="68">
        <v>0</v>
      </c>
      <c r="G8" s="68">
        <v>0</v>
      </c>
      <c r="H8" s="68">
        <v>75807.051694192007</v>
      </c>
      <c r="I8" s="68">
        <v>0</v>
      </c>
      <c r="J8" s="68">
        <v>0</v>
      </c>
      <c r="K8" s="69">
        <v>4564.5096884711147</v>
      </c>
      <c r="L8" s="66">
        <f>SUM(C8:K8)</f>
        <v>90216.099494263384</v>
      </c>
      <c r="M8" s="47">
        <v>72.270000400293483</v>
      </c>
      <c r="N8" s="47">
        <v>556.50916215446114</v>
      </c>
      <c r="O8" s="47">
        <v>33.508643399352763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27.6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  <c r="K4" s="114" t="s">
        <v>76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  <c r="K5" s="115">
        <v>3.1873041886945912</v>
      </c>
    </row>
    <row r="6" spans="1:11" ht="13.8" x14ac:dyDescent="0.3">
      <c r="A6" s="23" t="s">
        <v>25</v>
      </c>
      <c r="B6" s="22"/>
      <c r="C6" s="22">
        <v>743.19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  <c r="K6" s="115">
        <v>0.93996007442596441</v>
      </c>
    </row>
    <row r="7" spans="1:11" ht="13.8" x14ac:dyDescent="0.3">
      <c r="A7" s="23" t="s">
        <v>26</v>
      </c>
      <c r="B7" s="22"/>
      <c r="C7" s="102">
        <v>260.47899999999998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  <c r="K7" s="116">
        <v>0.83945236799718903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0.94830000000000003</v>
      </c>
      <c r="E13" s="58">
        <v>0.87180000000000002</v>
      </c>
      <c r="F13" s="59">
        <f>($C$3*$C$7/$C$8-$K$5)*D13</f>
        <v>79.619111561507637</v>
      </c>
      <c r="G13" s="59">
        <f>$C$4*$C$7/$C$8*E13</f>
        <v>8.0065654008075402</v>
      </c>
      <c r="H13" s="59">
        <f>F13*$C$6/1000</f>
        <v>59.17212752139686</v>
      </c>
      <c r="I13" s="80">
        <f>G13*$C$6</f>
        <v>5950.3993402261558</v>
      </c>
      <c r="J13" s="103">
        <f>I13*$K$7</f>
        <v>4995.0768166817579</v>
      </c>
      <c r="K13" s="60">
        <f>H13*$K$6</f>
        <v>55.61943738895485</v>
      </c>
    </row>
    <row r="14" spans="1:11" ht="13.8" x14ac:dyDescent="0.3">
      <c r="A14" s="22" t="s">
        <v>71</v>
      </c>
      <c r="B14" s="22" t="s">
        <v>70</v>
      </c>
      <c r="C14" s="57"/>
      <c r="D14" s="58">
        <v>0.96330000000000005</v>
      </c>
      <c r="E14" s="58">
        <v>0.84430000000000005</v>
      </c>
      <c r="F14" s="59">
        <f t="shared" ref="F14:F15" si="0">($C$3*$C$7/$C$8-$K$5)*D14</f>
        <v>80.878509086998108</v>
      </c>
      <c r="G14" s="59">
        <f t="shared" ref="G14:G15" si="1">$C$4*$C$7/$C$8*E14</f>
        <v>7.7540068454941569</v>
      </c>
      <c r="H14" s="59">
        <f t="shared" ref="H14:H15" si="2">F14*$C$6/1000</f>
        <v>60.108099168366124</v>
      </c>
      <c r="I14" s="80">
        <f t="shared" ref="I14:I15" si="3">G14*$C$6</f>
        <v>5762.7003475028032</v>
      </c>
      <c r="J14" s="103">
        <f t="shared" ref="J14:J15" si="4">I14*$K$7</f>
        <v>4837.5124527694525</v>
      </c>
      <c r="K14" s="60">
        <f t="shared" ref="K14:K15" si="5">H14*$K$6</f>
        <v>56.499213367900673</v>
      </c>
    </row>
    <row r="15" spans="1:11" ht="13.8" x14ac:dyDescent="0.3">
      <c r="A15" s="22" t="s">
        <v>71</v>
      </c>
      <c r="B15" s="22" t="s">
        <v>72</v>
      </c>
      <c r="C15" s="57"/>
      <c r="D15" s="58">
        <v>0.93930000000000002</v>
      </c>
      <c r="E15" s="58">
        <v>0.84809999999999997</v>
      </c>
      <c r="F15" s="59">
        <f t="shared" si="0"/>
        <v>78.863473046213343</v>
      </c>
      <c r="G15" s="59">
        <f t="shared" si="1"/>
        <v>7.7889058458647327</v>
      </c>
      <c r="H15" s="59">
        <f t="shared" si="2"/>
        <v>58.610544533215297</v>
      </c>
      <c r="I15" s="80">
        <f t="shared" si="3"/>
        <v>5788.6369355882107</v>
      </c>
      <c r="J15" s="103">
        <f t="shared" si="4"/>
        <v>4859.2849830555151</v>
      </c>
      <c r="K15" s="60">
        <f t="shared" si="5"/>
        <v>55.091571801587349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2021-09-13T16:12:15Z</dcterms:modified>
</cp:coreProperties>
</file>