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1-Nov\"/>
    </mc:Choice>
  </mc:AlternateContent>
  <xr:revisionPtr revIDLastSave="0" documentId="13_ncr:1_{342E9A9A-505F-48C9-8AE5-9038F36D14F4}" xr6:coauthVersionLast="47" xr6:coauthVersionMax="47" xr10:uidLastSave="{00000000-0000-0000-0000-000000000000}"/>
  <bookViews>
    <workbookView xWindow="-108" yWindow="-108" windowWidth="23256" windowHeight="12576" activeTab="1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6" i="2"/>
  <c r="F13" i="2"/>
  <c r="O8" i="3" l="1"/>
  <c r="O7" i="3"/>
  <c r="O6" i="3"/>
  <c r="H13" i="2" l="1"/>
  <c r="K13" i="2" s="1"/>
  <c r="G13" i="1" l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J16" i="1" s="1"/>
  <c r="D12" i="1"/>
  <c r="D8" i="1"/>
  <c r="E16" i="1"/>
  <c r="I16" i="1" s="1"/>
  <c r="E12" i="1"/>
  <c r="I12" i="1" s="1"/>
  <c r="E8" i="1"/>
  <c r="I8" i="1" s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14" i="1"/>
  <c r="D10" i="1"/>
  <c r="D6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<sst xmlns="http://schemas.openxmlformats.org/spreadsheetml/2006/main" count="157" uniqueCount="84">
  <si>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</si>
  <si>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</si>
  <si>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</si>
  <si>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</si>
  <si>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</si>
  <si>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</si>
  <si>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</si>
  <si>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</si>
  <si>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</si>
  <si>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</si>
  <si>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</si>
  <si>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</si>
  <si>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</si>
  <si>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</si>
  <si>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</si>
  <si>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</si>
  <si>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</si>
  <si>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</si>
  <si>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</si>
  <si>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</si>
  <si>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</si>
  <si>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</si>
  <si>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</si>
  <si>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</si>
  <si>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</si>
  <si>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</si>
  <si>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</si>
  <si>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</si>
  <si>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</si>
  <si>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</si>
  <si>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</si>
  <si>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</si>
  <si>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</si>
  <si>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</si>
  <si>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</si>
  <si>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</si>
  <si>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</si>
  <si>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</si>
  <si>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</si>
  <si>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</si>
  <si>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</si>
  <si>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</si>
  <si>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</si>
  <si>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</si>
  <si>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</si>
  <si>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</si>
  <si>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</si>
  <si>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</si>
  <si>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</si>
  <si>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</si>
  <si>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</si>
  <si>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</si>
  <si>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</si>
  <si>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</si>
  <si>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</si>
  <si>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</si>
  <si>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</si>
  <si>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</si>
  <si>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</si>
  <si>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</si>
  <si>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</si>
  <si>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</si>
  <si>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</si>
  <si>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</si>
  <si>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</si>
  <si>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</si>
  <si>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</si>
  <si>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</si>
  <si>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</si>
  <si>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</si>
  <si>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</si>
  <si>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</si>
  <si>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</si>
  <si>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</si>
  <si>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</si>
  <si>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</si>
  <si>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</si>
  <si>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</si>
  <si>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</si>
  <si>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</si>
  <si>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</si>
  <si>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3T/2021</t>
  </si>
  <si>
    <t>ITD Julio 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</si>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</sst>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</numFmts>
  <fonts count="90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219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1" fillId="0" borderId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6" borderId="0" applyNumberFormat="0" applyBorder="0" applyAlignment="0" applyProtection="0"/>
    <xf numFmtId="0" fontId="36" fillId="48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2" borderId="0" applyNumberFormat="0" applyBorder="0" applyAlignment="0" applyProtection="0"/>
    <xf numFmtId="0" fontId="32" fillId="0" borderId="0"/>
    <xf numFmtId="0" fontId="37" fillId="49" borderId="0" applyNumberFormat="0" applyBorder="0" applyAlignment="0" applyProtection="0"/>
    <xf numFmtId="0" fontId="38" fillId="50" borderId="39" applyNumberFormat="0" applyAlignment="0" applyProtection="0"/>
    <xf numFmtId="0" fontId="39" fillId="51" borderId="40" applyNumberFormat="0" applyAlignment="0" applyProtection="0"/>
    <xf numFmtId="0" fontId="40" fillId="0" borderId="41" applyNumberFormat="0" applyFill="0" applyAlignment="0" applyProtection="0"/>
    <xf numFmtId="0" fontId="41" fillId="0" borderId="0" applyNumberFormat="0" applyFill="0" applyBorder="0" applyAlignment="0" applyProtection="0"/>
    <xf numFmtId="0" fontId="36" fillId="48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48" borderId="0" applyNumberFormat="0" applyBorder="0" applyAlignment="0" applyProtection="0"/>
    <xf numFmtId="0" fontId="36" fillId="55" borderId="0" applyNumberFormat="0" applyBorder="0" applyAlignment="0" applyProtection="0"/>
    <xf numFmtId="0" fontId="42" fillId="46" borderId="39" applyNumberFormat="0" applyAlignment="0" applyProtection="0"/>
    <xf numFmtId="175" fontId="32" fillId="0" borderId="0" applyFont="0" applyFill="0" applyBorder="0" applyAlignment="0" applyProtection="0"/>
    <xf numFmtId="0" fontId="43" fillId="56" borderId="0" applyNumberFormat="0" applyBorder="0" applyAlignment="0" applyProtection="0"/>
    <xf numFmtId="0" fontId="44" fillId="46" borderId="0" applyNumberFormat="0" applyBorder="0" applyAlignment="0" applyProtection="0"/>
    <xf numFmtId="0" fontId="31" fillId="43" borderId="42" applyNumberFormat="0" applyFont="0" applyAlignment="0" applyProtection="0"/>
    <xf numFmtId="0" fontId="45" fillId="50" borderId="43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4" applyNumberFormat="0" applyFill="0" applyAlignment="0" applyProtection="0"/>
    <xf numFmtId="0" fontId="50" fillId="0" borderId="45" applyNumberFormat="0" applyFill="0" applyAlignment="0" applyProtection="0"/>
    <xf numFmtId="0" fontId="41" fillId="0" borderId="46" applyNumberFormat="0" applyFill="0" applyAlignment="0" applyProtection="0"/>
    <xf numFmtId="0" fontId="51" fillId="0" borderId="47" applyNumberFormat="0" applyFill="0" applyAlignment="0" applyProtection="0"/>
    <xf numFmtId="0" fontId="31" fillId="0" borderId="0"/>
    <xf numFmtId="9" fontId="31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58" fillId="0" borderId="0" applyFont="0" applyFill="0" applyBorder="0" applyAlignment="0" applyProtection="0"/>
    <xf numFmtId="2" fontId="58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58" fillId="0" borderId="0" applyFont="0" applyFill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58" fillId="0" borderId="0" applyFont="0" applyFill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41" fillId="0" borderId="46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2" fillId="0" borderId="0"/>
    <xf numFmtId="0" fontId="64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65" fillId="12" borderId="0" applyNumberFormat="0" applyBorder="0" applyAlignment="0" applyProtection="0"/>
    <xf numFmtId="0" fontId="24" fillId="13" borderId="33" applyNumberFormat="0" applyAlignment="0" applyProtection="0"/>
    <xf numFmtId="0" fontId="25" fillId="14" borderId="34" applyNumberFormat="0" applyAlignment="0" applyProtection="0"/>
    <xf numFmtId="0" fontId="26" fillId="14" borderId="33" applyNumberFormat="0" applyAlignment="0" applyProtection="0"/>
    <xf numFmtId="0" fontId="27" fillId="0" borderId="35" applyNumberFormat="0" applyFill="0" applyAlignment="0" applyProtection="0"/>
    <xf numFmtId="0" fontId="28" fillId="15" borderId="36" applyNumberFormat="0" applyAlignment="0" applyProtection="0"/>
    <xf numFmtId="0" fontId="29" fillId="0" borderId="0" applyNumberFormat="0" applyFill="0" applyBorder="0" applyAlignment="0" applyProtection="0"/>
    <xf numFmtId="0" fontId="2" fillId="16" borderId="37" applyNumberFormat="0" applyFont="0" applyAlignment="0" applyProtection="0"/>
    <xf numFmtId="0" fontId="66" fillId="0" borderId="0" applyNumberFormat="0" applyFill="0" applyBorder="0" applyAlignment="0" applyProtection="0"/>
    <xf numFmtId="0" fontId="4" fillId="0" borderId="38" applyNumberFormat="0" applyFill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30" fillId="40" borderId="0" applyNumberFormat="0" applyBorder="0" applyAlignment="0" applyProtection="0"/>
    <xf numFmtId="0" fontId="67" fillId="0" borderId="0"/>
    <xf numFmtId="178" fontId="68" fillId="0" borderId="0" applyFont="0" applyFill="0" applyBorder="0" applyAlignment="0" applyProtection="0"/>
    <xf numFmtId="164" fontId="67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9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3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" fillId="0" borderId="0"/>
    <xf numFmtId="0" fontId="2" fillId="16" borderId="37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2" fillId="0" borderId="0"/>
    <xf numFmtId="0" fontId="31" fillId="0" borderId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31" fillId="0" borderId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5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7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1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>
      <alignment wrapText="1"/>
    </xf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41" fillId="0" borderId="46" applyNumberFormat="0" applyFill="0" applyAlignment="0" applyProtection="0"/>
    <xf numFmtId="0" fontId="41" fillId="0" borderId="46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31" fillId="0" borderId="0"/>
    <xf numFmtId="3" fontId="73" fillId="69" borderId="0">
      <alignment horizontal="left"/>
    </xf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5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3" fontId="74" fillId="57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5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5" fillId="56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5" fillId="43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6" fillId="44" borderId="0" applyNumberFormat="0" applyBorder="0" applyAlignment="0" applyProtection="0"/>
    <xf numFmtId="0" fontId="36" fillId="54" borderId="0" applyNumberFormat="0" applyBorder="0" applyAlignment="0" applyProtection="0"/>
    <xf numFmtId="0" fontId="36" fillId="62" borderId="0" applyNumberFormat="0" applyBorder="0" applyAlignment="0" applyProtection="0"/>
    <xf numFmtId="0" fontId="36" fillId="56" borderId="0" applyNumberFormat="0" applyBorder="0" applyAlignment="0" applyProtection="0"/>
    <xf numFmtId="0" fontId="36" fillId="44" borderId="0" applyNumberFormat="0" applyBorder="0" applyAlignment="0" applyProtection="0"/>
    <xf numFmtId="0" fontId="75" fillId="57" borderId="0">
      <alignment horizontal="left"/>
    </xf>
    <xf numFmtId="0" fontId="37" fillId="44" borderId="0" applyNumberFormat="0" applyBorder="0" applyAlignment="0" applyProtection="0"/>
    <xf numFmtId="0" fontId="46" fillId="0" borderId="54" applyNumberFormat="0" applyFill="0" applyAlignment="0" applyProtection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62" borderId="0" applyNumberFormat="0" applyBorder="0" applyAlignment="0" applyProtection="0"/>
    <xf numFmtId="0" fontId="36" fillId="70" borderId="0" applyNumberFormat="0" applyBorder="0" applyAlignment="0" applyProtection="0"/>
    <xf numFmtId="0" fontId="36" fillId="52" borderId="0" applyNumberFormat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43" fillId="60" borderId="0" applyNumberFormat="0" applyBorder="0" applyAlignment="0" applyProtection="0"/>
    <xf numFmtId="3" fontId="77" fillId="69" borderId="2">
      <alignment horizontal="center"/>
    </xf>
    <xf numFmtId="0" fontId="78" fillId="4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85" fontId="7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1" fillId="0" borderId="0">
      <alignment wrapText="1"/>
    </xf>
    <xf numFmtId="0" fontId="71" fillId="0" borderId="0">
      <alignment wrapText="1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75" fillId="71" borderId="0">
      <alignment horizontal="left"/>
    </xf>
    <xf numFmtId="3" fontId="73" fillId="71" borderId="0">
      <alignment horizontal="left"/>
    </xf>
    <xf numFmtId="3" fontId="80" fillId="71" borderId="0">
      <alignment horizontal="center"/>
    </xf>
    <xf numFmtId="0" fontId="81" fillId="0" borderId="55" applyNumberFormat="0" applyFill="0" applyAlignment="0" applyProtection="0"/>
    <xf numFmtId="0" fontId="82" fillId="0" borderId="56" applyNumberFormat="0" applyFill="0" applyAlignment="0" applyProtection="0"/>
    <xf numFmtId="0" fontId="83" fillId="0" borderId="0" applyNumberFormat="0" applyFill="0" applyBorder="0" applyAlignment="0" applyProtection="0"/>
    <xf numFmtId="0" fontId="45" fillId="0" borderId="57" applyNumberFormat="0" applyFill="0" applyAlignment="0" applyProtection="0"/>
    <xf numFmtId="3" fontId="77" fillId="58" borderId="2">
      <alignment horizontal="center" vertical="center"/>
    </xf>
    <xf numFmtId="3" fontId="84" fillId="71" borderId="0">
      <alignment horizontal="left"/>
    </xf>
    <xf numFmtId="3" fontId="74" fillId="72" borderId="0">
      <alignment horizontal="right"/>
    </xf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3" borderId="33" applyNumberFormat="0" applyAlignment="0" applyProtection="0"/>
    <xf numFmtId="0" fontId="25" fillId="14" borderId="34" applyNumberFormat="0" applyAlignment="0" applyProtection="0"/>
    <xf numFmtId="0" fontId="26" fillId="14" borderId="33" applyNumberFormat="0" applyAlignment="0" applyProtection="0"/>
    <xf numFmtId="0" fontId="27" fillId="0" borderId="35" applyNumberFormat="0" applyFill="0" applyAlignment="0" applyProtection="0"/>
    <xf numFmtId="0" fontId="28" fillId="15" borderId="36" applyNumberFormat="0" applyAlignment="0" applyProtection="0"/>
    <xf numFmtId="0" fontId="29" fillId="0" borderId="0" applyNumberFormat="0" applyFill="0" applyBorder="0" applyAlignment="0" applyProtection="0"/>
    <xf numFmtId="0" fontId="4" fillId="0" borderId="38" applyNumberFormat="0" applyFill="0" applyAlignment="0" applyProtection="0"/>
    <xf numFmtId="0" fontId="30" fillId="17" borderId="0" applyNumberFormat="0" applyBorder="0" applyAlignment="0" applyProtection="0"/>
    <xf numFmtId="0" fontId="1" fillId="19" borderId="0" applyNumberFormat="0" applyBorder="0" applyAlignment="0" applyProtection="0"/>
    <xf numFmtId="0" fontId="3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25" borderId="0" applyNumberFormat="0" applyBorder="0" applyAlignment="0" applyProtection="0"/>
    <xf numFmtId="0" fontId="1" fillId="27" borderId="0" applyNumberFormat="0" applyBorder="0" applyAlignment="0" applyProtection="0"/>
    <xf numFmtId="0" fontId="3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0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5" fillId="0" borderId="0"/>
    <xf numFmtId="188" fontId="85" fillId="0" borderId="0" applyBorder="0" applyProtection="0"/>
    <xf numFmtId="189" fontId="85" fillId="0" borderId="0" applyBorder="0" applyProtection="0"/>
    <xf numFmtId="187" fontId="85" fillId="0" borderId="0" applyBorder="0" applyProtection="0"/>
    <xf numFmtId="186" fontId="85" fillId="0" borderId="0" applyBorder="0" applyProtection="0"/>
    <xf numFmtId="41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6" fillId="0" borderId="0"/>
    <xf numFmtId="0" fontId="86" fillId="0" borderId="0"/>
    <xf numFmtId="0" fontId="1" fillId="16" borderId="37" applyNumberFormat="0" applyFont="0" applyAlignment="0" applyProtection="0"/>
    <xf numFmtId="173" fontId="1" fillId="0" borderId="0" applyFont="0" applyFill="0" applyBorder="0" applyAlignment="0" applyProtection="0"/>
    <xf numFmtId="0" fontId="65" fillId="12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/>
    <xf numFmtId="0" fontId="88" fillId="0" borderId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6" fillId="42" borderId="0" applyNumberFormat="0" applyBorder="0" applyAlignment="0" applyProtection="0"/>
    <xf numFmtId="0" fontId="37" fillId="49" borderId="0" applyNumberFormat="0" applyBorder="0" applyAlignment="0" applyProtection="0"/>
    <xf numFmtId="0" fontId="36" fillId="52" borderId="0" applyNumberFormat="0" applyBorder="0" applyAlignment="0" applyProtection="0"/>
    <xf numFmtId="176" fontId="33" fillId="0" borderId="0" applyFont="0" applyFill="0" applyBorder="0" applyAlignment="0" applyProtection="0"/>
    <xf numFmtId="0" fontId="43" fillId="56" borderId="0" applyNumberFormat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9" fillId="0" borderId="0"/>
    <xf numFmtId="0" fontId="34" fillId="0" borderId="0"/>
    <xf numFmtId="9" fontId="3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8" fillId="0" borderId="0"/>
    <xf numFmtId="9" fontId="31" fillId="0" borderId="0" applyFont="0" applyFill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1" fillId="0" borderId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34" fillId="0" borderId="0"/>
    <xf numFmtId="0" fontId="68" fillId="0" borderId="0"/>
    <xf numFmtId="184" fontId="32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4" fillId="0" borderId="0"/>
    <xf numFmtId="0" fontId="31" fillId="0" borderId="0" applyFont="0" applyFill="0" applyBorder="0" applyAlignment="0" applyProtection="0"/>
    <xf numFmtId="0" fontId="34" fillId="0" borderId="0"/>
    <xf numFmtId="0" fontId="31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/>
    <xf numFmtId="0" fontId="34" fillId="0" borderId="0"/>
    <xf numFmtId="164" fontId="31" fillId="0" borderId="0" applyFont="0" applyFill="0" applyBorder="0" applyAlignment="0" applyProtection="0"/>
    <xf numFmtId="0" fontId="34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7" fillId="18" borderId="0" applyNumberFormat="0" applyBorder="0" applyAlignment="0" applyProtection="0"/>
    <xf numFmtId="164" fontId="1" fillId="0" borderId="0" applyFont="0" applyFill="0" applyBorder="0" applyAlignment="0" applyProtection="0"/>
    <xf numFmtId="0" fontId="87" fillId="26" borderId="0" applyNumberFormat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87" fillId="18" borderId="0" applyNumberFormat="0" applyBorder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87" fillId="26" borderId="0" applyNumberFormat="0" applyBorder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164" fontId="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41" fontId="1" fillId="0" borderId="0" applyFont="0" applyFill="0" applyBorder="0" applyAlignment="0" applyProtection="0"/>
    <xf numFmtId="0" fontId="87" fillId="18" borderId="0" applyNumberFormat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0" fontId="34" fillId="0" borderId="0"/>
    <xf numFmtId="0" fontId="31" fillId="0" borderId="0"/>
    <xf numFmtId="164" fontId="1" fillId="0" borderId="0" applyFont="0" applyFill="0" applyBorder="0" applyAlignment="0" applyProtection="0"/>
    <xf numFmtId="0" fontId="31" fillId="0" borderId="0"/>
    <xf numFmtId="0" fontId="31" fillId="0" borderId="0"/>
    <xf numFmtId="173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16" borderId="37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3" fillId="0" borderId="6" xfId="0" applyFont="1" applyBorder="1" applyAlignment="1">
      <alignment horizontal="right"/>
    </xf>
    <xf numFmtId="3" fontId="3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5" fillId="6" borderId="9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0" xfId="0" applyFont="1"/>
    <xf numFmtId="0" fontId="6" fillId="0" borderId="10" xfId="0" applyFont="1" applyBorder="1"/>
    <xf numFmtId="0" fontId="6" fillId="0" borderId="1" xfId="0" applyFont="1" applyBorder="1" applyAlignment="1">
      <alignment horizontal="center"/>
    </xf>
    <xf numFmtId="0" fontId="6" fillId="0" borderId="1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166" fontId="6" fillId="0" borderId="0" xfId="0" applyNumberFormat="1" applyFont="1"/>
    <xf numFmtId="0" fontId="6" fillId="7" borderId="1" xfId="0" applyFont="1" applyFill="1" applyBorder="1" applyAlignment="1">
      <alignment horizontal="center"/>
    </xf>
    <xf numFmtId="166" fontId="6" fillId="0" borderId="2" xfId="0" applyNumberFormat="1" applyFont="1" applyBorder="1"/>
    <xf numFmtId="0" fontId="6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8" borderId="0" xfId="0" applyFont="1" applyFill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9" borderId="17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19" xfId="3" applyFont="1" applyFill="1" applyBorder="1" applyAlignment="1">
      <alignment horizontal="center" vertical="center"/>
    </xf>
    <xf numFmtId="0" fontId="12" fillId="9" borderId="20" xfId="3" applyFont="1" applyFill="1" applyBorder="1" applyAlignment="1">
      <alignment horizontal="center" vertical="center"/>
    </xf>
    <xf numFmtId="0" fontId="12" fillId="9" borderId="21" xfId="3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4" fillId="0" borderId="0" xfId="0" applyNumberFormat="1" applyFont="1"/>
    <xf numFmtId="0" fontId="4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8" fillId="6" borderId="2" xfId="0" applyFont="1" applyFill="1" applyBorder="1" applyAlignment="1">
      <alignment horizontal="center" vertical="center" wrapText="1"/>
    </xf>
    <xf numFmtId="0" fontId="17" fillId="0" borderId="0" xfId="0" applyFont="1"/>
    <xf numFmtId="167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71" fontId="6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8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5" fillId="0" borderId="0" xfId="0" applyFont="1" applyBorder="1"/>
    <xf numFmtId="4" fontId="6" fillId="0" borderId="0" xfId="0" applyNumberFormat="1" applyFont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0" fillId="0" borderId="0" xfId="0" applyFill="1" applyBorder="1"/>
    <xf numFmtId="165" fontId="3" fillId="0" borderId="0" xfId="0" applyNumberFormat="1" applyFont="1" applyFill="1" applyBorder="1" applyAlignment="1">
      <alignment horizontal="center"/>
    </xf>
    <xf numFmtId="172" fontId="6" fillId="0" borderId="0" xfId="0" applyNumberFormat="1" applyFont="1"/>
    <xf numFmtId="165" fontId="6" fillId="0" borderId="0" xfId="0" applyNumberFormat="1" applyFont="1"/>
    <xf numFmtId="0" fontId="8" fillId="6" borderId="1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4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7" fillId="0" borderId="0" xfId="0" applyNumberFormat="1" applyFont="1"/>
    <xf numFmtId="4" fontId="6" fillId="0" borderId="10" xfId="0" applyNumberFormat="1" applyFont="1" applyBorder="1" applyAlignment="1">
      <alignment horizont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171" fontId="4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71" fontId="6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4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3" fillId="73" borderId="27" xfId="3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2" xfId="3" applyFont="1" applyBorder="1" applyAlignment="1">
      <alignment horizontal="center"/>
    </xf>
    <xf numFmtId="0" fontId="12" fillId="0" borderId="12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</cellXfs>
  <cellStyles count="2219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3" xfId="1968" xr:uid="{10D32A37-58E7-4403-8B64-619DC33874A5}"/>
    <cellStyle name="Millares [0] 2 4" xfId="1843" xr:uid="{080ABC35-AA1A-4964-84F3-A7EBA4018BC3}"/>
    <cellStyle name="Millares [0] 3" xfId="1841" xr:uid="{735AE597-6D4B-41D8-B395-D925FAD4F887}"/>
    <cellStyle name="Millares [0] 3 2" xfId="1847" xr:uid="{D25F3D6E-EEEF-434A-9B6F-4F153F29194E}"/>
    <cellStyle name="Millares [0] 3 3" xfId="2011" xr:uid="{5FF7B3E6-5379-4C32-A7BA-23C3053D92D0}"/>
    <cellStyle name="Millares [0] 4" xfId="1845" xr:uid="{B60E6B9D-EA9B-48F7-97E8-A786B995D993}"/>
    <cellStyle name="Millares [0] 4 2" xfId="2189" xr:uid="{6BF5644B-442B-4F08-A11D-3DECDA2F7D6F}"/>
    <cellStyle name="Millares [0] 4 3" xfId="2041" xr:uid="{A1F1C7C7-FC52-490D-872E-A168367AD5F6}"/>
    <cellStyle name="Millares [0] 5" xfId="1959" xr:uid="{FD97919D-C21C-4F0D-BD6B-0E87EEBAD745}"/>
    <cellStyle name="Millares [0] 6" xfId="1857" xr:uid="{B2088E5A-8575-4838-B0CD-89EE8E7C1AA2}"/>
    <cellStyle name="Millares [0] 6 2" xfId="2130" xr:uid="{17366099-A1EF-410A-8245-17F5DA0DA303}"/>
    <cellStyle name="Millares [0] 7" xfId="2102" xr:uid="{54759BE2-6E32-47D6-909A-8BF5A513F8C5}"/>
    <cellStyle name="Millares [0] 7 2" xfId="2212" xr:uid="{0363D9AE-8A23-4DA7-B346-329FD57CF0E1}"/>
    <cellStyle name="Millares [0] 8" xfId="2218" xr:uid="{3D73304E-E3E7-46BD-84E1-36D11AEE5F76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3" xfId="1960" xr:uid="{766DE28E-D50F-4206-8037-43DA018AE0BB}"/>
    <cellStyle name="Millares 11" xfId="1081" xr:uid="{B585BCB8-73DB-4FD9-8EFE-5EE9E80620B3}"/>
    <cellStyle name="Millares 11 2" xfId="2190" xr:uid="{B6D84F5C-F59A-497C-B819-7103C8A9CACC}"/>
    <cellStyle name="Millares 11 3" xfId="2042" xr:uid="{658C4E15-94A1-4D96-9E21-B6C5565B6F49}"/>
    <cellStyle name="Millares 12" xfId="1082" xr:uid="{8339F63D-B1BB-4A9A-9505-85C7315BCC20}"/>
    <cellStyle name="Millares 12 2" xfId="2155" xr:uid="{20D128E2-08FD-4245-B561-AE527F3E83D0}"/>
    <cellStyle name="Millares 12 3" xfId="1964" xr:uid="{B66BA640-6261-48A2-ABFB-63164EDEB57B}"/>
    <cellStyle name="Millares 13" xfId="1083" xr:uid="{03AB7640-D225-40BC-888D-69C202E8B0DC}"/>
    <cellStyle name="Millares 13 2" xfId="2154" xr:uid="{11518788-5E28-4170-A9CC-CB7956555CD8}"/>
    <cellStyle name="Millares 13 3" xfId="1962" xr:uid="{C57B9C47-6C94-4021-B6A8-545186CB4DDB}"/>
    <cellStyle name="Millares 14" xfId="1084" xr:uid="{13C36F74-2216-4DAA-9AF4-AFD11C02C053}"/>
    <cellStyle name="Millares 14 2" xfId="2213" xr:uid="{B5131A52-6007-4832-9636-3F0FA40F192E}"/>
    <cellStyle name="Millares 14 3" xfId="2105" xr:uid="{26286019-4015-4734-BC92-2D1B63EE3A94}"/>
    <cellStyle name="Millares 15" xfId="1085" xr:uid="{6A990939-237B-4AC1-B59C-724C401CEFCD}"/>
    <cellStyle name="Millares 15 2" xfId="2129" xr:uid="{80150975-01EC-4E5D-B09F-AA29C00F40F7}"/>
    <cellStyle name="Millares 16" xfId="1086" xr:uid="{37AD98E2-08F8-4F97-872D-9859E6993B77}"/>
    <cellStyle name="Millares 16 2" xfId="2217" xr:uid="{33C9B3A7-4EEA-44A3-A6B0-0CC30834AB48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3" xfId="2111" xr:uid="{309A84B5-4B8B-48E6-8B0E-F87ECB917964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4" xfId="1966" xr:uid="{4C8FB932-074D-4AAF-81B6-70F08963B385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3" xfId="2006" xr:uid="{C98BFB5C-7084-4044-A264-E4E5F29123AC}"/>
    <cellStyle name="Millares 9" xfId="897" xr:uid="{DB397FCC-57D4-44B7-9323-30C94CB0326C}"/>
    <cellStyle name="Millares 9 2" xfId="2191" xr:uid="{D93A8B16-81ED-4BB1-BF6B-67EADE71CD0F}"/>
    <cellStyle name="Millares 9 3" xfId="2043" xr:uid="{20B24C30-25AB-40E9-8531-E89E238294FD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3" xfId="2116" xr:uid="{9470520C-8DAA-46B4-8EEA-788B22FAB44C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opLeftCell="C1" zoomScale="90" zoomScaleNormal="90" workbookViewId="0">
      <selection activeCell="L22" sqref="L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4995.0767999999998</v>
      </c>
      <c r="E5" s="91">
        <f>ROUND(VLOOKUP($C5,Px!$B$13:$K$16,10,0),3)</f>
        <v>55.469000000000001</v>
      </c>
      <c r="F5" s="54"/>
      <c r="G5" s="7"/>
      <c r="H5" s="120">
        <f>COPELEC!I6/1000</f>
        <v>137.02849297015626</v>
      </c>
      <c r="I5" s="101">
        <f t="shared" ref="I5:I14" si="0">H5*E5*1000</f>
        <v>7600833.4765615985</v>
      </c>
      <c r="J5" s="102">
        <f t="shared" ref="J5:J14" si="1">G5*D5*1000</f>
        <v>0</v>
      </c>
      <c r="K5" s="105"/>
      <c r="L5" s="103">
        <f t="shared" ref="L5:L14" si="2">H5*F5*1000</f>
        <v>0</v>
      </c>
      <c r="N5" s="11" t="str">
        <f>"Active Energy: "&amp;TEXT(H17*1000,"###,###")&amp;" kWh"</f>
        <v>Active Energy: 437,496 kWh</v>
      </c>
      <c r="O5" s="12">
        <f>I17</f>
        <v>24444918.577167191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5470.0618000000004</v>
      </c>
      <c r="E6" s="92">
        <f>ROUND(VLOOKUP($C6,Px!$B$13:$K$16,10,0),3)</f>
        <v>60.978999999999999</v>
      </c>
      <c r="F6" s="55"/>
      <c r="G6" s="9"/>
      <c r="H6" s="121">
        <f>COPELEC!F6/1000</f>
        <v>4.6664276390230492</v>
      </c>
      <c r="I6" s="104">
        <f t="shared" si="0"/>
        <v>284554.09099998651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"&amp;TEXT(G17*1000,"#,###")&amp;" kW"</f>
        <v>Capacity: 449 kW</v>
      </c>
      <c r="O6" s="12">
        <f>J17</f>
        <v>2260665.9584407648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5683.2034000000003</v>
      </c>
      <c r="E7" s="92">
        <f>ROUND(VLOOKUP($C7,Px!$B$13:$K$16,10,0),3)</f>
        <v>60.826999999999998</v>
      </c>
      <c r="F7" s="55"/>
      <c r="G7" s="9"/>
      <c r="H7" s="121">
        <f>COPELEC!C6/1000</f>
        <v>5.8865305698685546</v>
      </c>
      <c r="I7" s="104">
        <f t="shared" si="0"/>
        <v>358059.99497339455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5730.1862000000001</v>
      </c>
      <c r="E8" s="92">
        <f>ROUND(VLOOKUP($C8,Px!$B$13:$K$16,10,0),3)</f>
        <v>61.582000000000001</v>
      </c>
      <c r="F8" s="55"/>
      <c r="G8" s="9"/>
      <c r="H8" s="121">
        <f>COPELEC!L6/1000</f>
        <v>0.460030574815259</v>
      </c>
      <c r="I8" s="104">
        <f t="shared" ref="I8:I12" si="3">H8*E8*1000</f>
        <v>28329.60285827328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4995.0767999999998</v>
      </c>
      <c r="E9" s="92">
        <f>ROUND(VLOOKUP($C9,Px!$B$13:$K$16,10,0),3)</f>
        <v>55.469000000000001</v>
      </c>
      <c r="F9" s="55"/>
      <c r="G9" s="9"/>
      <c r="H9" s="121">
        <f>COPELEC!J7/1000</f>
        <v>218.91409325467936</v>
      </c>
      <c r="I9" s="104">
        <f t="shared" si="3"/>
        <v>12142945.83874381</v>
      </c>
      <c r="J9" s="105">
        <f t="shared" si="4"/>
        <v>0</v>
      </c>
      <c r="K9" s="105"/>
      <c r="L9" s="106">
        <f t="shared" si="5"/>
        <v>0</v>
      </c>
      <c r="N9" s="13" t="s">
        <v>12</v>
      </c>
      <c r="O9" s="14">
        <f>SUM(O5:O8)</f>
        <v>26705584.535607956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5470.0618000000004</v>
      </c>
      <c r="E10" s="92">
        <f>ROUND(VLOOKUP($C10,Px!$B$13:$K$16,10,0),3)</f>
        <v>60.978999999999999</v>
      </c>
      <c r="F10" s="55"/>
      <c r="G10" s="9"/>
      <c r="H10" s="121">
        <f>COPELEC!G7/1000</f>
        <v>7.4536740487506279</v>
      </c>
      <c r="I10" s="104">
        <f t="shared" si="3"/>
        <v>454517.58981876454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5683.2034000000003</v>
      </c>
      <c r="E11" s="92">
        <f>ROUND(VLOOKUP($C11,Px!$B$13:$K$16,10,0),3)</f>
        <v>60.826999999999998</v>
      </c>
      <c r="F11" s="55"/>
      <c r="G11" s="9"/>
      <c r="H11" s="121">
        <f>COPELEC!D7/1000</f>
        <v>9.3814714072878544</v>
      </c>
      <c r="I11" s="104">
        <f t="shared" si="3"/>
        <v>570646.76129109832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5730.1862000000001</v>
      </c>
      <c r="E12" s="92">
        <f>ROUND(VLOOKUP($C12,Px!$B$13:$K$16,10,0),3)</f>
        <v>61.582000000000001</v>
      </c>
      <c r="F12" s="55"/>
      <c r="G12" s="9"/>
      <c r="H12" s="121">
        <f>COPELEC!M7/1000</f>
        <v>0.73041295438631093</v>
      </c>
      <c r="I12" s="104">
        <f t="shared" si="3"/>
        <v>44980.290557017805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4995.0767999999998</v>
      </c>
      <c r="E13" s="92">
        <f>ROUND(VLOOKUP($C13,Px!$B$13:$K$16,10,0),3)</f>
        <v>55.469000000000001</v>
      </c>
      <c r="F13" s="55"/>
      <c r="G13" s="9">
        <f>COPELEC!V8/1000</f>
        <v>0.41505974770128568</v>
      </c>
      <c r="H13" s="121">
        <f>COPELEC!K8/1000</f>
        <v>49.018950398355067</v>
      </c>
      <c r="I13" s="104">
        <f t="shared" si="0"/>
        <v>2719032.1596463574</v>
      </c>
      <c r="J13" s="105">
        <f t="shared" si="1"/>
        <v>2073255.3163565453</v>
      </c>
      <c r="K13" s="124"/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5470.0618000000004</v>
      </c>
      <c r="E14" s="92">
        <f>ROUND(VLOOKUP($C14,Px!$B$13:$K$16,10,0),3)</f>
        <v>60.978999999999999</v>
      </c>
      <c r="F14" s="55"/>
      <c r="G14" s="9">
        <f>COPELEC!U8/1000</f>
        <v>1.4215384250236664E-2</v>
      </c>
      <c r="H14" s="121">
        <f>COPELEC!H8/1000</f>
        <v>1.678850380734596</v>
      </c>
      <c r="I14" s="104">
        <f t="shared" si="0"/>
        <v>102374.61736681493</v>
      </c>
      <c r="J14" s="105">
        <f t="shared" si="1"/>
        <v>77759.030359541226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5683.2034000000003</v>
      </c>
      <c r="E15" s="92">
        <f>ROUND(VLOOKUP($C15,Px!$B$13:$K$16,10,0),3)</f>
        <v>60.826999999999998</v>
      </c>
      <c r="F15" s="55"/>
      <c r="G15" s="9">
        <f>COPELEC!T8/1000</f>
        <v>1.7889493214951847E-2</v>
      </c>
      <c r="H15" s="121">
        <f>COPELEC!E8/1000</f>
        <v>2.1127661388801973</v>
      </c>
      <c r="I15" s="104">
        <f>H15*E15*1000</f>
        <v>128513.22592966577</v>
      </c>
      <c r="J15" s="105">
        <f>G15*D15*1000</f>
        <v>101669.62866349128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5730.1862000000001</v>
      </c>
      <c r="E16" s="97">
        <f>ROUND(VLOOKUP($C16,Px!$B$13:$K$16,10,0),3)</f>
        <v>61.582000000000001</v>
      </c>
      <c r="F16" s="98"/>
      <c r="G16" s="94">
        <f>COPELEC!W8/1000</f>
        <v>1.3929709755656507E-3</v>
      </c>
      <c r="H16" s="122">
        <f>COPELEC!N8/1000</f>
        <v>0.16451119516109461</v>
      </c>
      <c r="I16" s="99">
        <f>H16*E16*1000</f>
        <v>10130.928420410528</v>
      </c>
      <c r="J16" s="100">
        <f>G16*D16*1000</f>
        <v>7981.9830611868292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0.44855759614203988</v>
      </c>
      <c r="H17" s="123">
        <f t="shared" ref="H17:K17" si="6">SUM(H5:H16)</f>
        <v>437.49621153209824</v>
      </c>
      <c r="I17" s="113">
        <f>SUM(I5:I16)</f>
        <v>24444918.577167191</v>
      </c>
      <c r="J17" s="113">
        <f>SUM(J5:J16)</f>
        <v>2260665.9584407648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abSelected="1" topLeftCell="G1" zoomScale="90" zoomScaleNormal="90" workbookViewId="0">
      <selection activeCell="T6" sqref="T6:W8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5886.5305698685543</v>
      </c>
      <c r="D6" s="70">
        <v>0</v>
      </c>
      <c r="E6" s="70">
        <v>0</v>
      </c>
      <c r="F6" s="70">
        <v>4666.4276390230489</v>
      </c>
      <c r="G6" s="70">
        <v>0</v>
      </c>
      <c r="H6" s="70">
        <v>0</v>
      </c>
      <c r="I6" s="70">
        <v>137028.49297015625</v>
      </c>
      <c r="J6" s="70">
        <v>0</v>
      </c>
      <c r="K6" s="71">
        <v>0</v>
      </c>
      <c r="L6" s="70">
        <v>460.030574815259</v>
      </c>
      <c r="M6" s="70">
        <v>0</v>
      </c>
      <c r="N6" s="71">
        <v>0</v>
      </c>
      <c r="O6" s="128">
        <f>SUM(C6:N6)</f>
        <v>148041.4817538631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9381.4714072878542</v>
      </c>
      <c r="E7" s="70">
        <v>0</v>
      </c>
      <c r="F7" s="70">
        <v>0</v>
      </c>
      <c r="G7" s="70">
        <v>7453.6740487506277</v>
      </c>
      <c r="H7" s="70">
        <v>0</v>
      </c>
      <c r="I7" s="70">
        <v>0</v>
      </c>
      <c r="J7" s="70">
        <v>218914.09325467935</v>
      </c>
      <c r="K7" s="71">
        <v>0</v>
      </c>
      <c r="L7" s="70">
        <v>0</v>
      </c>
      <c r="M7" s="70">
        <v>730.41295438631096</v>
      </c>
      <c r="N7" s="71">
        <v>0</v>
      </c>
      <c r="O7" s="128">
        <f t="shared" ref="O7:O8" si="0">SUM(C7:N7)</f>
        <v>236479.65166510415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2112.7661388801971</v>
      </c>
      <c r="F8" s="70">
        <v>0</v>
      </c>
      <c r="G8" s="70">
        <v>0</v>
      </c>
      <c r="H8" s="70">
        <v>1678.850380734596</v>
      </c>
      <c r="I8" s="70">
        <v>0</v>
      </c>
      <c r="J8" s="70">
        <v>0</v>
      </c>
      <c r="K8" s="71">
        <v>49018.950398355068</v>
      </c>
      <c r="L8" s="70">
        <v>0</v>
      </c>
      <c r="M8" s="70">
        <v>0</v>
      </c>
      <c r="N8" s="71">
        <v>164.51119516109461</v>
      </c>
      <c r="O8" s="128">
        <f t="shared" si="0"/>
        <v>52975.078113130956</v>
      </c>
      <c r="P8" s="47">
        <v>1.0029157103834737E-3</v>
      </c>
      <c r="Q8" s="48">
        <v>7.9980756339040825E-4</v>
      </c>
      <c r="R8" s="48">
        <v>2.3258501742117899E-2</v>
      </c>
      <c r="S8" s="48">
        <v>7.8148708325573852E-5</v>
      </c>
      <c r="T8" s="49">
        <v>17.889493214951848</v>
      </c>
      <c r="U8" s="49">
        <v>14.215384250236664</v>
      </c>
      <c r="V8" s="49">
        <v>415.05974770128569</v>
      </c>
      <c r="W8" s="49">
        <v>1.3929709755656507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L23" sqref="L2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 t="s">
        <v>82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79.404282854228256</v>
      </c>
      <c r="G13" s="62">
        <f>$C$4*$C$7/$C$8*E13</f>
        <v>8.0065654008075402</v>
      </c>
      <c r="H13" s="62">
        <f>F13*$C$6/1000</f>
        <v>59.012468974433908</v>
      </c>
      <c r="I13" s="82">
        <f>G13*$C$6</f>
        <v>5950.3993402261558</v>
      </c>
      <c r="J13" s="112">
        <f>I13*$M$7</f>
        <v>4995.0768166817579</v>
      </c>
      <c r="K13" s="63">
        <f>H13*$M$6</f>
        <v>55.469364729268811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 t="shared" ref="F14:F16" si="0">($C$3*$C$7/$C$8-$M$5)*D14</f>
        <v>87.291959164328759</v>
      </c>
      <c r="G14" s="62">
        <f t="shared" ref="G14:G15" si="1">$C$4*$C$7/$C$8*E14</f>
        <v>8.7679146457340646</v>
      </c>
      <c r="H14" s="62">
        <f t="shared" ref="H14:H15" si="2">F14*$C$6/1000</f>
        <v>64.874511131337499</v>
      </c>
      <c r="I14" s="82">
        <f t="shared" ref="I14:I15" si="3">G14*$C$6</f>
        <v>6516.2264855631001</v>
      </c>
      <c r="J14" s="112">
        <f t="shared" ref="J14:J16" si="4">I14*$M$7</f>
        <v>5470.0617537119451</v>
      </c>
      <c r="K14" s="63">
        <f t="shared" ref="K14:K16" si="5">H14*$M$6</f>
        <v>60.979450311360054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si="0"/>
        <v>87.074252599506451</v>
      </c>
      <c r="G15" s="62">
        <f t="shared" si="1"/>
        <v>9.1095574914670774</v>
      </c>
      <c r="H15" s="62">
        <f t="shared" si="2"/>
        <v>64.712713789427198</v>
      </c>
      <c r="I15" s="82">
        <f t="shared" si="3"/>
        <v>6770.1320320834175</v>
      </c>
      <c r="J15" s="112">
        <f t="shared" si="4"/>
        <v>5683.2033659860463</v>
      </c>
      <c r="K15" s="63">
        <f t="shared" si="5"/>
        <v>60.827367269816122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0"/>
        <v>88.154412094201732</v>
      </c>
      <c r="G16" s="62">
        <f>$C$4*$C$7/$C$8*E16</f>
        <v>9.1848658606877951</v>
      </c>
      <c r="H16" s="62">
        <f>F16*$C$6/1000</f>
        <v>65.515477524289793</v>
      </c>
      <c r="I16" s="82">
        <f>G16*$C$6</f>
        <v>6826.1004590045632</v>
      </c>
      <c r="J16" s="112">
        <f t="shared" si="4"/>
        <v>5730.1861944980792</v>
      </c>
      <c r="K16" s="63">
        <f t="shared" si="5"/>
        <v>61.581933129784034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2021-11-15T14:12:17Z</dcterms:modified>
</cp:coreProperties>
</file>