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1-Ene\"/>
    </mc:Choice>
  </mc:AlternateContent>
  <xr:revisionPtr revIDLastSave="0" documentId="13_ncr:1_{56463A9B-3293-482F-B1FB-30029493C622}" xr6:coauthVersionLast="47" xr6:coauthVersionMax="47" xr10:uidLastSave="{00000000-0000-0000-0000-000000000000}"/>
  <bookViews>
    <workbookView xWindow="-108" yWindow="-108" windowWidth="23256" windowHeight="12576" activeTab="1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<sst xmlns="http://schemas.openxmlformats.org/spreadsheetml/2006/main" count="130" uniqueCount="78">
  <si>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</si>
  <si>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</si>
  <si>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</si>
  <si>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</si>
  <si>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</si>
  <si>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</si>
  <si>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</si>
  <si>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</si>
  <si>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</si>
  <si>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</si>
  <si>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</si>
  <si>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</si>
  <si>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</si>
  <si>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</si>
  <si>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</si>
  <si>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</si>
  <si>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</si>
  <si>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</si>
  <si>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</si>
  <si>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</si>
  <si>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</si>
  <si>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</si>
  <si>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</si>
  <si>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</si>
  <si>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</si>
  <si>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</si>
  <si>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</si>
  <si>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</si>
  <si>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</si>
  <si>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</si>
  <si>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</si>
  <si>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</si>
  <si>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</si>
  <si>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</si>
  <si>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</si>
  <si>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</si>
  <si>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</si>
  <si>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</si>
  <si>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</si>
  <si>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</si>
  <si>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</si>
  <si>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</si>
  <si>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</si>
  <si>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</si>
  <si>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</si>
  <si>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</si>
  <si>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</si>
  <si>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</si>
  <si>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</si>
  <si>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</si>
  <si>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</si>
  <si>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</si>
  <si>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</si>
  <si>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</si>
  <si>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</si>
  <si>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</si>
  <si>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</si>
  <si>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</si>
  <si>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</si>
  <si>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</si>
  <si>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</si>
  <si>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</si>
  <si>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</si>
  <si>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</si>
  <si>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</si>
  <si>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</si>
  <si>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</si>
  <si>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</si>
  <si>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</si>
  <si>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</si>
  <si>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</si>
  <si>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</si>
  <si>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</si>
  <si>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</si>
  <si>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</si>
  <si>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</si>
  <si>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ITD Julio 2021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</si>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</sst>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D34" sqref="D3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7" t="s">
        <v>16</v>
      </c>
      <c r="J2" s="118"/>
      <c r="K2" s="118"/>
      <c r="L2" s="119"/>
    </row>
    <row r="3" spans="1:15" x14ac:dyDescent="0.25">
      <c r="A3" s="120" t="s">
        <v>15</v>
      </c>
      <c r="B3" s="123" t="s">
        <v>0</v>
      </c>
      <c r="C3" s="125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2" t="s">
        <v>58</v>
      </c>
      <c r="O3" s="122"/>
    </row>
    <row r="4" spans="1:15" ht="14.4" x14ac:dyDescent="0.3">
      <c r="A4" s="121"/>
      <c r="B4" s="124"/>
      <c r="C4" s="126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4995.0768166817579</v>
      </c>
      <c r="E5" s="89">
        <f>VLOOKUP($C5,Px!$B$13:$K$16,10,0)</f>
        <v>55.61943738895485</v>
      </c>
      <c r="F5" s="51"/>
      <c r="G5" s="7"/>
      <c r="H5" s="91">
        <f>(COOPELAN!C6)/1000</f>
        <v>19.750510094117988</v>
      </c>
      <c r="I5" s="93">
        <f t="shared" ref="I5:I12" si="0">H5*E5*1000</f>
        <v>1098512.259579716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428,584 kWh</v>
      </c>
      <c r="O5" s="12">
        <f>I14</f>
        <v>24140966.96502696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4837.5124527694525</v>
      </c>
      <c r="E6" s="90">
        <f>VLOOKUP($C6,Px!$B$13:$K$16,10,0)</f>
        <v>56.499213367900673</v>
      </c>
      <c r="F6" s="52"/>
      <c r="G6" s="9"/>
      <c r="H6" s="92">
        <f>(COOPELAN!F6)/1000</f>
        <v>143.90007304417841</v>
      </c>
      <c r="I6" s="96">
        <f t="shared" si="0"/>
        <v>8130240.9305795282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82 kW</v>
      </c>
      <c r="O6" s="12">
        <f>J14</f>
        <v>400448.15183817019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4859.2849830555151</v>
      </c>
      <c r="E7" s="90">
        <f>VLOOKUP($C7,Px!$B$13:$K$16,10,0)</f>
        <v>55.091571801587349</v>
      </c>
      <c r="F7" s="52"/>
      <c r="G7" s="9"/>
      <c r="H7" s="92">
        <f>(COOPELAN!I6)/1000</f>
        <v>8.5931041298138862</v>
      </c>
      <c r="I7" s="96">
        <f t="shared" si="0"/>
        <v>473407.6131661585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4995.0768166817579</v>
      </c>
      <c r="E8" s="90">
        <f>VLOOKUP($C8,Px!$B$13:$K$16,10,0)</f>
        <v>55.61943738895485</v>
      </c>
      <c r="F8" s="52"/>
      <c r="G8" s="9"/>
      <c r="H8" s="92">
        <f>(COOPELAN!D7)/1000</f>
        <v>27.919673619438672</v>
      </c>
      <c r="I8" s="96">
        <f t="shared" ref="I8:I10" si="3">H8*E8*1000</f>
        <v>1552876.5387964235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4837.5124527694525</v>
      </c>
      <c r="E9" s="90">
        <f>VLOOKUP($C9,Px!$B$13:$K$16,10,0)</f>
        <v>56.499213367900673</v>
      </c>
      <c r="F9" s="52"/>
      <c r="G9" s="9"/>
      <c r="H9" s="92">
        <f>(COOPELAN!G7)/1000</f>
        <v>199.01661945919813</v>
      </c>
      <c r="I9" s="96">
        <f t="shared" si="3"/>
        <v>11244282.446583528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24541415.116865128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4859.2849830555151</v>
      </c>
      <c r="E10" s="90">
        <f>VLOOKUP($C10,Px!$B$13:$K$16,10,0)</f>
        <v>55.091571801587349</v>
      </c>
      <c r="F10" s="52"/>
      <c r="G10" s="9"/>
      <c r="H10" s="92">
        <f>(COOPELAN!J7)/1000</f>
        <v>11.876980677457592</v>
      </c>
      <c r="I10" s="96">
        <f t="shared" si="3"/>
        <v>654321.53377822042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4995.0768166817579</v>
      </c>
      <c r="E11" s="90">
        <f>VLOOKUP($C11,Px!$B$13:$K$16,10,0)</f>
        <v>55.61943738895485</v>
      </c>
      <c r="F11" s="52"/>
      <c r="G11" s="9">
        <f>COOPELAN!M8/1000</f>
        <v>9.0065223450898901E-3</v>
      </c>
      <c r="H11" s="92">
        <f>(COOPELAN!E8)/1000</f>
        <v>1.9141424260533098</v>
      </c>
      <c r="I11" s="96">
        <f t="shared" si="0"/>
        <v>106463.5248194142</v>
      </c>
      <c r="J11" s="97">
        <f t="shared" si="1"/>
        <v>44988.27096488473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4837.5124527694525</v>
      </c>
      <c r="E12" s="90">
        <f>VLOOKUP($C12,Px!$B$13:$K$16,10,0)</f>
        <v>56.499213367900673</v>
      </c>
      <c r="F12" s="52"/>
      <c r="G12" s="9">
        <f>COOPELAN!N8/1000</f>
        <v>6.9322837923721153E-2</v>
      </c>
      <c r="H12" s="92">
        <f>(COOPELAN!H8)/1000</f>
        <v>14.733076772585038</v>
      </c>
      <c r="I12" s="96">
        <f t="shared" si="0"/>
        <v>832407.24813994346</v>
      </c>
      <c r="J12" s="97">
        <f t="shared" si="1"/>
        <v>335350.0917173195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4859.2849830555151</v>
      </c>
      <c r="E13" s="90">
        <f>VLOOKUP($C13,Px!$B$13:$K$16,10,0)</f>
        <v>55.091571801587349</v>
      </c>
      <c r="F13" s="52"/>
      <c r="G13" s="9">
        <f>COOPELAN!O8/1000</f>
        <v>4.1384255556299807E-3</v>
      </c>
      <c r="H13" s="92">
        <f>(COOPELAN!K8)/1000</f>
        <v>0.87953325707487906</v>
      </c>
      <c r="I13" s="96">
        <f>H13*E13*1000</f>
        <v>48454.869584024687</v>
      </c>
      <c r="J13" s="97">
        <f>G13*D13*1000</f>
        <v>20109.78915596594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8.2467785824441031E-2</v>
      </c>
      <c r="H14" s="112">
        <f t="shared" si="6"/>
        <v>428.58371347991795</v>
      </c>
      <c r="I14" s="108">
        <f>SUM(I5:I13)</f>
        <v>24140966.96502696</v>
      </c>
      <c r="J14" s="108">
        <f t="shared" si="6"/>
        <v>400448.15183817019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tabSelected="1" workbookViewId="0">
      <selection activeCell="B15" sqref="B15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77</v>
      </c>
      <c r="C3" s="127" t="s">
        <v>43</v>
      </c>
      <c r="D3" s="128"/>
      <c r="E3" s="128"/>
      <c r="F3" s="128"/>
      <c r="G3" s="128"/>
      <c r="H3" s="128"/>
      <c r="I3" s="128"/>
      <c r="J3" s="128"/>
      <c r="K3" s="128"/>
      <c r="L3" s="129"/>
      <c r="M3" s="127" t="s">
        <v>23</v>
      </c>
      <c r="N3" s="128"/>
      <c r="O3" s="129"/>
      <c r="R3" s="35"/>
      <c r="S3" s="36"/>
    </row>
    <row r="4" spans="1:19" ht="15" thickBot="1" x14ac:dyDescent="0.35">
      <c r="C4" s="130" t="s">
        <v>67</v>
      </c>
      <c r="D4" s="130"/>
      <c r="E4" s="130"/>
      <c r="F4" s="130" t="s">
        <v>68</v>
      </c>
      <c r="G4" s="130"/>
      <c r="H4" s="130"/>
      <c r="I4" s="130" t="s">
        <v>69</v>
      </c>
      <c r="J4" s="130"/>
      <c r="K4" s="130"/>
      <c r="L4" s="131" t="s">
        <v>44</v>
      </c>
      <c r="M4" s="127" t="s">
        <v>45</v>
      </c>
      <c r="N4" s="128"/>
      <c r="O4" s="129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2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19750.510094117988</v>
      </c>
      <c r="D6" s="68">
        <v>0</v>
      </c>
      <c r="E6" s="68">
        <v>0</v>
      </c>
      <c r="F6" s="68">
        <v>143900.07304417843</v>
      </c>
      <c r="G6" s="68">
        <v>0</v>
      </c>
      <c r="H6" s="68">
        <v>0</v>
      </c>
      <c r="I6" s="68">
        <v>8593.1041298138862</v>
      </c>
      <c r="J6" s="68">
        <v>0</v>
      </c>
      <c r="K6" s="69">
        <v>0</v>
      </c>
      <c r="L6" s="66">
        <f>SUM(C6:K6)</f>
        <v>172243.68726811028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27919.673619438672</v>
      </c>
      <c r="E7" s="68">
        <v>0</v>
      </c>
      <c r="F7" s="68">
        <v>0</v>
      </c>
      <c r="G7" s="68">
        <v>199016.61945919812</v>
      </c>
      <c r="H7" s="68">
        <v>0</v>
      </c>
      <c r="I7" s="68">
        <v>0</v>
      </c>
      <c r="J7" s="68">
        <v>11876.980677457592</v>
      </c>
      <c r="K7" s="69">
        <v>0</v>
      </c>
      <c r="L7" s="66">
        <f>SUM(C7:K7)</f>
        <v>238813.27375609436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1914.1424260533097</v>
      </c>
      <c r="F8" s="68">
        <v>0</v>
      </c>
      <c r="G8" s="68">
        <v>0</v>
      </c>
      <c r="H8" s="68">
        <v>14733.076772585038</v>
      </c>
      <c r="I8" s="68">
        <v>0</v>
      </c>
      <c r="J8" s="68">
        <v>0</v>
      </c>
      <c r="K8" s="69">
        <v>879.53325707487909</v>
      </c>
      <c r="L8" s="66">
        <f>SUM(C8:K8)</f>
        <v>17526.752455713227</v>
      </c>
      <c r="M8" s="47">
        <v>9.0065223450898895</v>
      </c>
      <c r="N8" s="47">
        <v>69.322837923721153</v>
      </c>
      <c r="O8" s="47">
        <v>4.1384255556299809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B21" sqref="B21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14" t="s">
        <v>76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</row>
    <row r="6" spans="1:11" ht="13.8" x14ac:dyDescent="0.3">
      <c r="A6" s="23" t="s">
        <v>25</v>
      </c>
      <c r="B6" s="22"/>
      <c r="C6" s="22">
        <v>743.19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</row>
    <row r="7" spans="1:11" ht="13.8" x14ac:dyDescent="0.3">
      <c r="A7" s="23" t="s">
        <v>26</v>
      </c>
      <c r="B7" s="22"/>
      <c r="C7" s="102">
        <v>260.47899999999998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($C$3*$C$7/$C$8-$K$5)*D13</f>
        <v>79.619111561507637</v>
      </c>
      <c r="G13" s="59">
        <f>$C$4*$C$7/$C$8*E13</f>
        <v>8.0065654008075402</v>
      </c>
      <c r="H13" s="59">
        <f>F13*$C$6/1000</f>
        <v>59.17212752139686</v>
      </c>
      <c r="I13" s="80">
        <f>G13*$C$6</f>
        <v>5950.3993402261558</v>
      </c>
      <c r="J13" s="103">
        <f>I13*$K$7</f>
        <v>4995.0768166817579</v>
      </c>
      <c r="K13" s="60">
        <f>H13*$K$6</f>
        <v>55.61943738895485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 t="shared" ref="F14:F15" si="0">($C$3*$C$7/$C$8-$K$5)*D14</f>
        <v>80.878509086998108</v>
      </c>
      <c r="G14" s="59">
        <f t="shared" ref="G14:G15" si="1">$C$4*$C$7/$C$8*E14</f>
        <v>7.7540068454941569</v>
      </c>
      <c r="H14" s="59">
        <f t="shared" ref="H14:H15" si="2">F14*$C$6/1000</f>
        <v>60.108099168366124</v>
      </c>
      <c r="I14" s="80">
        <f t="shared" ref="I14:I15" si="3">G14*$C$6</f>
        <v>5762.7003475028032</v>
      </c>
      <c r="J14" s="103">
        <f t="shared" ref="J14:J15" si="4">I14*$K$7</f>
        <v>4837.5124527694525</v>
      </c>
      <c r="K14" s="60">
        <f t="shared" ref="K14:K15" si="5">H14*$K$6</f>
        <v>56.499213367900673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 t="shared" si="0"/>
        <v>78.863473046213343</v>
      </c>
      <c r="G15" s="59">
        <f t="shared" si="1"/>
        <v>7.7889058458647327</v>
      </c>
      <c r="H15" s="59">
        <f t="shared" si="2"/>
        <v>58.610544533215297</v>
      </c>
      <c r="I15" s="80">
        <f t="shared" si="3"/>
        <v>5788.6369355882107</v>
      </c>
      <c r="J15" s="103">
        <f t="shared" si="4"/>
        <v>4859.2849830555151</v>
      </c>
      <c r="K15" s="60">
        <f t="shared" si="5"/>
        <v>55.091571801587349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2022-01-10T13:50:09Z</dcterms:modified>
</cp:coreProperties>
</file>