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13_ncr:1_{EC76F8DA-C94B-4ADB-97C0-13E83629944B}" xr6:coauthVersionLast="47" xr6:coauthVersionMax="47" xr10:uidLastSave="{00000000-0000-0000-0000-000000000000}"/>
  <bookViews>
    <workbookView xWindow="8376" yWindow="828" windowWidth="17280" windowHeight="8880" xr2:uid="{F2358186-0BE2-4736-A654-4A2DCED7D6D4}"/>
  </bookViews>
  <sheets>
    <sheet name="Montos facturar" sheetId="1" r:id="rId1"/>
    <sheet name="COPELEC" sheetId="3" r:id="rId2"/>
    <sheet name="P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I10" i="1" l="1"/>
  <c r="F14" i="2"/>
  <c r="F15" i="2"/>
  <c r="F16" i="2"/>
  <c r="F13" i="2"/>
  <c r="O8" i="3" l="1"/>
  <c r="O7" i="3"/>
  <c r="O6" i="3"/>
  <c r="H13" i="2" l="1"/>
  <c r="K13" i="2" s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J15" i="1" l="1"/>
  <c r="J14" i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L10" i="1"/>
  <c r="L9" i="1"/>
  <c r="I9" i="1"/>
  <c r="I5" i="1"/>
  <c r="L14" i="1"/>
  <c r="L5" i="1"/>
  <c r="L15" i="1"/>
  <c r="L6" i="1"/>
  <c r="L7" i="1"/>
  <c r="L13" i="1"/>
  <c r="J13" i="1"/>
  <c r="J17" i="1" l="1"/>
  <c r="O6" i="1" s="1"/>
  <c r="I17" i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<sst xmlns="http://schemas.openxmlformats.org/spreadsheetml/2006/main" count="157" uniqueCount="84">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</sst>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  <numFmt numFmtId="191" formatCode="_ &quot;$&quot;* #,##0_ ;_ &quot;$&quot;* \-#,##0_ ;_ &quot;$&quot;* &quot;-&quot;_ ;_ @_ "/>
    <numFmt numFmtId="192" formatCode="_ * #,##0_ ;_ * \-#,##0_ ;_ * &quot;-&quot;_ ;_ @_ "/>
    <numFmt numFmtId="194" formatCode="_ * #,##0.00_ ;_ * \-#,##0.00_ ;_ * &quot;-&quot;??_ ;_ @_ "/>
  </numFmts>
  <fonts count="91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22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3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6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3" fillId="0" borderId="0"/>
    <xf numFmtId="0" fontId="38" fillId="49" borderId="0" applyNumberFormat="0" applyBorder="0" applyAlignment="0" applyProtection="0"/>
    <xf numFmtId="0" fontId="39" fillId="50" borderId="39" applyNumberFormat="0" applyAlignment="0" applyProtection="0"/>
    <xf numFmtId="0" fontId="40" fillId="51" borderId="40" applyNumberFormat="0" applyAlignment="0" applyProtection="0"/>
    <xf numFmtId="0" fontId="41" fillId="0" borderId="41" applyNumberFormat="0" applyFill="0" applyAlignment="0" applyProtection="0"/>
    <xf numFmtId="0" fontId="42" fillId="0" borderId="0" applyNumberFormat="0" applyFill="0" applyBorder="0" applyAlignment="0" applyProtection="0"/>
    <xf numFmtId="0" fontId="37" fillId="48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48" borderId="0" applyNumberFormat="0" applyBorder="0" applyAlignment="0" applyProtection="0"/>
    <xf numFmtId="0" fontId="37" fillId="55" borderId="0" applyNumberFormat="0" applyBorder="0" applyAlignment="0" applyProtection="0"/>
    <xf numFmtId="0" fontId="43" fillId="46" borderId="39" applyNumberFormat="0" applyAlignment="0" applyProtection="0"/>
    <xf numFmtId="175" fontId="33" fillId="0" borderId="0" applyFont="0" applyFill="0" applyBorder="0" applyAlignment="0" applyProtection="0"/>
    <xf numFmtId="0" fontId="44" fillId="56" borderId="0" applyNumberFormat="0" applyBorder="0" applyAlignment="0" applyProtection="0"/>
    <xf numFmtId="0" fontId="45" fillId="46" borderId="0" applyNumberFormat="0" applyBorder="0" applyAlignment="0" applyProtection="0"/>
    <xf numFmtId="0" fontId="32" fillId="43" borderId="42" applyNumberFormat="0" applyFont="0" applyAlignment="0" applyProtection="0"/>
    <xf numFmtId="0" fontId="46" fillId="50" borderId="43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4" applyNumberFormat="0" applyFill="0" applyAlignment="0" applyProtection="0"/>
    <xf numFmtId="0" fontId="51" fillId="0" borderId="45" applyNumberFormat="0" applyFill="0" applyAlignment="0" applyProtection="0"/>
    <xf numFmtId="0" fontId="42" fillId="0" borderId="46" applyNumberFormat="0" applyFill="0" applyAlignment="0" applyProtection="0"/>
    <xf numFmtId="0" fontId="52" fillId="0" borderId="47" applyNumberFormat="0" applyFill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9" fillId="0" borderId="0" applyFont="0" applyFill="0" applyBorder="0" applyAlignment="0" applyProtection="0"/>
    <xf numFmtId="2" fontId="59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59" fillId="0" borderId="0" applyFont="0" applyFill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66" fillId="12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3" fillId="16" borderId="37" applyNumberFormat="0" applyFont="0" applyAlignment="0" applyProtection="0"/>
    <xf numFmtId="0" fontId="6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1" fillId="40" borderId="0" applyNumberFormat="0" applyBorder="0" applyAlignment="0" applyProtection="0"/>
    <xf numFmtId="0" fontId="68" fillId="0" borderId="0"/>
    <xf numFmtId="178" fontId="69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3" fillId="0" borderId="0"/>
    <xf numFmtId="0" fontId="3" fillId="16" borderId="37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3" fillId="0" borderId="0"/>
    <xf numFmtId="0" fontId="32" fillId="0" borderId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0" borderId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>
      <alignment wrapText="1"/>
    </xf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0" borderId="0"/>
    <xf numFmtId="3" fontId="74" fillId="69" borderId="0">
      <alignment horizontal="left"/>
    </xf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6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3" fontId="75" fillId="57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6" fillId="4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6" fillId="5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6" fillId="44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6" fillId="43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7" fillId="44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56" borderId="0" applyNumberFormat="0" applyBorder="0" applyAlignment="0" applyProtection="0"/>
    <xf numFmtId="0" fontId="37" fillId="44" borderId="0" applyNumberFormat="0" applyBorder="0" applyAlignment="0" applyProtection="0"/>
    <xf numFmtId="0" fontId="76" fillId="57" borderId="0">
      <alignment horizontal="left"/>
    </xf>
    <xf numFmtId="0" fontId="38" fillId="44" borderId="0" applyNumberFormat="0" applyBorder="0" applyAlignment="0" applyProtection="0"/>
    <xf numFmtId="0" fontId="47" fillId="0" borderId="54" applyNumberFormat="0" applyFill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70" borderId="0" applyNumberFormat="0" applyBorder="0" applyAlignment="0" applyProtection="0"/>
    <xf numFmtId="0" fontId="37" fillId="52" borderId="0" applyNumberFormat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44" fillId="60" borderId="0" applyNumberFormat="0" applyBorder="0" applyAlignment="0" applyProtection="0"/>
    <xf numFmtId="3" fontId="78" fillId="69" borderId="2">
      <alignment horizontal="center"/>
    </xf>
    <xf numFmtId="0" fontId="79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5" fontId="8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2" fillId="0" borderId="0">
      <alignment wrapText="1"/>
    </xf>
    <xf numFmtId="0" fontId="72" fillId="0" borderId="0">
      <alignment wrapText="1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76" fillId="71" borderId="0">
      <alignment horizontal="left"/>
    </xf>
    <xf numFmtId="3" fontId="74" fillId="71" borderId="0">
      <alignment horizontal="left"/>
    </xf>
    <xf numFmtId="3" fontId="81" fillId="71" borderId="0">
      <alignment horizontal="center"/>
    </xf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4" fillId="0" borderId="0" applyNumberFormat="0" applyFill="0" applyBorder="0" applyAlignment="0" applyProtection="0"/>
    <xf numFmtId="0" fontId="46" fillId="0" borderId="57" applyNumberFormat="0" applyFill="0" applyAlignment="0" applyProtection="0"/>
    <xf numFmtId="3" fontId="78" fillId="58" borderId="2">
      <alignment horizontal="center" vertical="center"/>
    </xf>
    <xf numFmtId="3" fontId="85" fillId="71" borderId="0">
      <alignment horizontal="left"/>
    </xf>
    <xf numFmtId="3" fontId="75" fillId="72" borderId="0">
      <alignment horizontal="right"/>
    </xf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2" fillId="19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5" borderId="0" applyNumberFormat="0" applyBorder="0" applyAlignment="0" applyProtection="0"/>
    <xf numFmtId="0" fontId="2" fillId="27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86" fillId="0" borderId="0"/>
    <xf numFmtId="188" fontId="86" fillId="0" borderId="0" applyBorder="0" applyProtection="0"/>
    <xf numFmtId="189" fontId="86" fillId="0" borderId="0" applyBorder="0" applyProtection="0"/>
    <xf numFmtId="187" fontId="86" fillId="0" borderId="0" applyBorder="0" applyProtection="0"/>
    <xf numFmtId="186" fontId="86" fillId="0" borderId="0" applyBorder="0" applyProtection="0"/>
    <xf numFmtId="41" fontId="86" fillId="0" borderId="0" applyFont="0" applyFill="0" applyBorder="0" applyAlignment="0" applyProtection="0"/>
    <xf numFmtId="180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7" fillId="0" borderId="0"/>
    <xf numFmtId="0" fontId="87" fillId="0" borderId="0"/>
    <xf numFmtId="0" fontId="2" fillId="16" borderId="37" applyNumberFormat="0" applyFont="0" applyAlignment="0" applyProtection="0"/>
    <xf numFmtId="173" fontId="2" fillId="0" borderId="0" applyFont="0" applyFill="0" applyBorder="0" applyAlignment="0" applyProtection="0"/>
    <xf numFmtId="0" fontId="66" fillId="12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1" fillId="40" borderId="0" applyNumberFormat="0" applyBorder="0" applyAlignment="0" applyProtection="0"/>
    <xf numFmtId="0" fontId="35" fillId="0" borderId="0"/>
    <xf numFmtId="0" fontId="89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176" fontId="34" fillId="0" borderId="0" applyFont="0" applyFill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35" fillId="0" borderId="0"/>
    <xf numFmtId="9" fontId="3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89" fillId="0" borderId="0"/>
    <xf numFmtId="9" fontId="32" fillId="0" borderId="0" applyFont="0" applyFill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2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5" fillId="0" borderId="0"/>
    <xf numFmtId="0" fontId="69" fillId="0" borderId="0"/>
    <xf numFmtId="184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0" fontId="35" fillId="0" borderId="0"/>
    <xf numFmtId="0" fontId="32" fillId="0" borderId="0" applyFont="0" applyFill="0" applyBorder="0" applyAlignment="0" applyProtection="0"/>
    <xf numFmtId="0" fontId="35" fillId="0" borderId="0"/>
    <xf numFmtId="0" fontId="32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0" fontId="35" fillId="0" borderId="0"/>
    <xf numFmtId="164" fontId="32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8" fillId="18" borderId="0" applyNumberFormat="0" applyBorder="0" applyAlignment="0" applyProtection="0"/>
    <xf numFmtId="164" fontId="2" fillId="0" borderId="0" applyFont="0" applyFill="0" applyBorder="0" applyAlignment="0" applyProtection="0"/>
    <xf numFmtId="0" fontId="88" fillId="26" borderId="0" applyNumberFormat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88" fillId="26" borderId="0" applyNumberFormat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164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41" fontId="2" fillId="0" borderId="0" applyFont="0" applyFill="0" applyBorder="0" applyAlignment="0" applyProtection="0"/>
    <xf numFmtId="0" fontId="88" fillId="18" borderId="0" applyNumberFormat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0" fontId="35" fillId="0" borderId="0"/>
    <xf numFmtId="0" fontId="32" fillId="0" borderId="0"/>
    <xf numFmtId="164" fontId="2" fillId="0" borderId="0" applyFont="0" applyFill="0" applyBorder="0" applyAlignment="0" applyProtection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16" borderId="37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192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4" fontId="1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6" fillId="6" borderId="9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0" fontId="7" fillId="7" borderId="1" xfId="0" applyFont="1" applyFill="1" applyBorder="1" applyAlignment="1">
      <alignment horizontal="center"/>
    </xf>
    <xf numFmtId="166" fontId="7" fillId="0" borderId="2" xfId="0" applyNumberFormat="1" applyFont="1" applyBorder="1"/>
    <xf numFmtId="0" fontId="7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9" xfId="3" applyFont="1" applyFill="1" applyBorder="1" applyAlignment="1">
      <alignment horizontal="center" vertical="center"/>
    </xf>
    <xf numFmtId="0" fontId="13" fillId="9" borderId="20" xfId="3" applyFont="1" applyFill="1" applyBorder="1" applyAlignment="1">
      <alignment horizontal="center" vertical="center"/>
    </xf>
    <xf numFmtId="0" fontId="13" fillId="9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9" fillId="6" borderId="2" xfId="0" applyFont="1" applyFill="1" applyBorder="1" applyAlignment="1">
      <alignment horizontal="center" vertical="center" wrapText="1"/>
    </xf>
    <xf numFmtId="0" fontId="18" fillId="0" borderId="0" xfId="0" applyFont="1"/>
    <xf numFmtId="167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71" fontId="7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9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6" fillId="0" borderId="0" xfId="0" applyFont="1" applyBorder="1"/>
    <xf numFmtId="4" fontId="7" fillId="0" borderId="0" xfId="0" applyNumberFormat="1" applyFont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72" fontId="7" fillId="0" borderId="0" xfId="0" applyNumberFormat="1" applyFont="1"/>
    <xf numFmtId="165" fontId="7" fillId="0" borderId="0" xfId="0" applyNumberFormat="1" applyFont="1"/>
    <xf numFmtId="0" fontId="9" fillId="6" borderId="10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8" fillId="0" borderId="0" xfId="0" applyNumberFormat="1" applyFont="1"/>
    <xf numFmtId="4" fontId="7" fillId="0" borderId="10" xfId="0" applyNumberFormat="1" applyFont="1" applyBorder="1" applyAlignment="1">
      <alignment horizont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9" fillId="6" borderId="16" xfId="0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4" fillId="73" borderId="27" xfId="3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</cellXfs>
  <cellStyles count="222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0" xr:uid="{1B48F102-B6FB-4703-8E68-36245E0ED95A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3" xfId="1968" xr:uid="{10D32A37-58E7-4403-8B64-619DC33874A5}"/>
    <cellStyle name="Millares [0] 2 3 2" xfId="2223" xr:uid="{C121EF37-191F-464B-AA25-8DB2B50F27AF}"/>
    <cellStyle name="Millares [0] 2 4" xfId="1843" xr:uid="{080ABC35-AA1A-4964-84F3-A7EBA4018BC3}"/>
    <cellStyle name="Millares [0] 3" xfId="1841" xr:uid="{735AE597-6D4B-41D8-B395-D925FAD4F887}"/>
    <cellStyle name="Millares [0] 3 2" xfId="1847" xr:uid="{D25F3D6E-EEEF-434A-9B6F-4F153F29194E}"/>
    <cellStyle name="Millares [0] 3 3" xfId="2011" xr:uid="{5FF7B3E6-5379-4C32-A7BA-23C3053D92D0}"/>
    <cellStyle name="Millares [0] 4" xfId="1845" xr:uid="{B60E6B9D-EA9B-48F7-97E8-A786B995D993}"/>
    <cellStyle name="Millares [0] 4 2" xfId="2189" xr:uid="{6BF5644B-442B-4F08-A11D-3DECDA2F7D6F}"/>
    <cellStyle name="Millares [0] 4 3" xfId="2041" xr:uid="{A1F1C7C7-FC52-490D-872E-A168367AD5F6}"/>
    <cellStyle name="Millares [0] 5" xfId="1959" xr:uid="{FD97919D-C21C-4F0D-BD6B-0E87EEBAD745}"/>
    <cellStyle name="Millares [0] 6" xfId="1857" xr:uid="{B2088E5A-8575-4838-B0CD-89EE8E7C1AA2}"/>
    <cellStyle name="Millares [0] 6 2" xfId="2130" xr:uid="{17366099-A1EF-410A-8245-17F5DA0DA303}"/>
    <cellStyle name="Millares [0] 7" xfId="2102" xr:uid="{54759BE2-6E32-47D6-909A-8BF5A513F8C5}"/>
    <cellStyle name="Millares [0] 7 2" xfId="2212" xr:uid="{0363D9AE-8A23-4DA7-B346-329FD57CF0E1}"/>
    <cellStyle name="Millares [0] 8" xfId="2218" xr:uid="{3D73304E-E3E7-46BD-84E1-36D11AEE5F76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3" xfId="1960" xr:uid="{766DE28E-D50F-4206-8037-43DA018AE0BB}"/>
    <cellStyle name="Millares 11" xfId="1081" xr:uid="{B585BCB8-73DB-4FD9-8EFE-5EE9E80620B3}"/>
    <cellStyle name="Millares 11 2" xfId="2190" xr:uid="{B6D84F5C-F59A-497C-B819-7103C8A9CACC}"/>
    <cellStyle name="Millares 11 3" xfId="2042" xr:uid="{658C4E15-94A1-4D96-9E21-B6C5565B6F49}"/>
    <cellStyle name="Millares 12" xfId="1082" xr:uid="{8339F63D-B1BB-4A9A-9505-85C7315BCC20}"/>
    <cellStyle name="Millares 12 2" xfId="2155" xr:uid="{20D128E2-08FD-4245-B561-AE527F3E83D0}"/>
    <cellStyle name="Millares 12 3" xfId="1964" xr:uid="{B66BA640-6261-48A2-ABFB-63164EDEB57B}"/>
    <cellStyle name="Millares 13" xfId="1083" xr:uid="{03AB7640-D225-40BC-888D-69C202E8B0DC}"/>
    <cellStyle name="Millares 13 2" xfId="2154" xr:uid="{11518788-5E28-4170-A9CC-CB7956555CD8}"/>
    <cellStyle name="Millares 13 3" xfId="1962" xr:uid="{C57B9C47-6C94-4021-B6A8-545186CB4DDB}"/>
    <cellStyle name="Millares 14" xfId="1084" xr:uid="{13C36F74-2216-4DAA-9AF4-AFD11C02C053}"/>
    <cellStyle name="Millares 14 2" xfId="2213" xr:uid="{B5131A52-6007-4832-9636-3F0FA40F192E}"/>
    <cellStyle name="Millares 14 3" xfId="2105" xr:uid="{26286019-4015-4734-BC92-2D1B63EE3A94}"/>
    <cellStyle name="Millares 15" xfId="1085" xr:uid="{6A990939-237B-4AC1-B59C-724C401CEFCD}"/>
    <cellStyle name="Millares 15 2" xfId="2129" xr:uid="{80150975-01EC-4E5D-B09F-AA29C00F40F7}"/>
    <cellStyle name="Millares 16" xfId="1086" xr:uid="{37AD98E2-08F8-4F97-872D-9859E6993B77}"/>
    <cellStyle name="Millares 16 2" xfId="2217" xr:uid="{33C9B3A7-4EEA-44A3-A6B0-0CC30834AB48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3" xfId="2111" xr:uid="{309A84B5-4B8B-48E6-8B0E-F87ECB91796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4" xr:uid="{AE9AC438-804E-4D56-AEBA-32F65E359790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4" xfId="1966" xr:uid="{4C8FB932-074D-4AAF-81B6-70F08963B385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3" xfId="2006" xr:uid="{C98BFB5C-7084-4044-A264-E4E5F29123AC}"/>
    <cellStyle name="Millares 9" xfId="897" xr:uid="{DB397FCC-57D4-44B7-9323-30C94CB0326C}"/>
    <cellStyle name="Millares 9 2" xfId="2191" xr:uid="{D93A8B16-81ED-4BB1-BF6B-67EADE71CD0F}"/>
    <cellStyle name="Millares 9 3" xfId="2043" xr:uid="{20B24C30-25AB-40E9-8531-E89E238294FD}"/>
    <cellStyle name="Moneda [0] 2" xfId="2221" xr:uid="{6DEF6166-C3F6-4573-B828-E26DCA8FC16E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3" xfId="2116" xr:uid="{9470520C-8DAA-46B4-8EEA-788B22FAB44C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832FAD96-6BA1-4A83-8FB3-37EE317DE154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7" xfId="1803" xr:uid="{05EA547A-6CE4-485E-BC30-F26EE4952207}"/>
    <cellStyle name="Porcentaje 8" xfId="1836" xr:uid="{A1AD2660-20D1-4444-AAF5-DAFA392F3C63}"/>
    <cellStyle name="Porcentaje 9" xfId="2222" xr:uid="{D1EEE2AE-34CD-41D6-9E0F-24129682678F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F1" zoomScale="90" zoomScaleNormal="90" workbookViewId="0">
      <selection activeCell="H21" sqref="H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111.55081641722194</v>
      </c>
      <c r="I5" s="101">
        <f t="shared" ref="I5:I14" si="0">H5*E5*1000</f>
        <v>6187612.2358468836</v>
      </c>
      <c r="J5" s="102">
        <f t="shared" ref="J5:J14" si="1">G5*D5*1000</f>
        <v>0</v>
      </c>
      <c r="K5" s="105">
        <v>0</v>
      </c>
      <c r="L5" s="103">
        <f t="shared" ref="L5:L14" si="2">H5*F5*1000</f>
        <v>0</v>
      </c>
      <c r="N5" s="11" t="str">
        <f>"Active Energy: "&amp;TEXT(H17*1000,"###,###")&amp;" kWh"</f>
        <v>Active Energy: 395,937 kWh</v>
      </c>
      <c r="O5" s="12">
        <f>I17</f>
        <v>22119875.823072396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3.6838718097136609</v>
      </c>
      <c r="I6" s="104">
        <f t="shared" si="0"/>
        <v>224638.81908452933</v>
      </c>
      <c r="J6" s="105">
        <f t="shared" si="1"/>
        <v>0</v>
      </c>
      <c r="K6" s="105">
        <v>0</v>
      </c>
      <c r="L6" s="106">
        <f t="shared" si="2"/>
        <v>0</v>
      </c>
      <c r="N6" s="11" t="str">
        <f>"Capacity: "&amp;TEXT(G17*1000,"#,###")&amp;" kW"</f>
        <v>Capacity: 564 kW</v>
      </c>
      <c r="O6" s="12">
        <f>J17</f>
        <v>2840045.8793987511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4.683401650104341</v>
      </c>
      <c r="I7" s="104">
        <f t="shared" si="0"/>
        <v>284877.27217089676</v>
      </c>
      <c r="J7" s="105">
        <f t="shared" si="1"/>
        <v>0</v>
      </c>
      <c r="K7" s="105">
        <v>0</v>
      </c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0.37819821639761769</v>
      </c>
      <c r="I8" s="104">
        <f t="shared" ref="I8:I12" si="3">H8*E8*1000</f>
        <v>23290.202562198094</v>
      </c>
      <c r="J8" s="105">
        <f t="shared" ref="J8:J12" si="4">G8*D8*1000</f>
        <v>0</v>
      </c>
      <c r="K8" s="105">
        <v>0</v>
      </c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169.04721084251807</v>
      </c>
      <c r="I9" s="104">
        <f t="shared" si="3"/>
        <v>9376879.7382236347</v>
      </c>
      <c r="J9" s="105">
        <f t="shared" si="4"/>
        <v>0</v>
      </c>
      <c r="K9" s="105">
        <v>0</v>
      </c>
      <c r="L9" s="106">
        <f t="shared" si="5"/>
        <v>0</v>
      </c>
      <c r="N9" s="13" t="s">
        <v>12</v>
      </c>
      <c r="O9" s="14">
        <f>SUM(O5:O8)</f>
        <v>24959921.702471148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5.6224261402925295</v>
      </c>
      <c r="I10" s="104">
        <f>H10*E10*1000</f>
        <v>342849.92360889819</v>
      </c>
      <c r="J10" s="105">
        <f t="shared" si="4"/>
        <v>0</v>
      </c>
      <c r="K10" s="105">
        <v>0</v>
      </c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7.1247096802106915</v>
      </c>
      <c r="I11" s="104">
        <f t="shared" si="3"/>
        <v>433374.71571817569</v>
      </c>
      <c r="J11" s="105">
        <f t="shared" si="4"/>
        <v>0</v>
      </c>
      <c r="K11" s="105">
        <v>0</v>
      </c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0.57112095351934533</v>
      </c>
      <c r="I12" s="104">
        <f t="shared" si="3"/>
        <v>35170.770559628327</v>
      </c>
      <c r="J12" s="105">
        <f t="shared" si="4"/>
        <v>0</v>
      </c>
      <c r="K12" s="105">
        <v>0</v>
      </c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+COPELEC!V8/1000</f>
        <v>0.52226874789863742</v>
      </c>
      <c r="H13" s="121">
        <f>COPELEC!K8/1000</f>
        <v>86.43421153854959</v>
      </c>
      <c r="I13" s="104">
        <f t="shared" si="0"/>
        <v>4794419.2798318071</v>
      </c>
      <c r="J13" s="105">
        <f t="shared" si="1"/>
        <v>2608772.5059935325</v>
      </c>
      <c r="K13" s="124">
        <v>0</v>
      </c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+COPELEC!U8/1000</f>
        <v>1.7462529749968959E-2</v>
      </c>
      <c r="H14" s="121">
        <f>COPELEC!H8/1000</f>
        <v>2.890006335780158</v>
      </c>
      <c r="I14" s="104">
        <f t="shared" si="0"/>
        <v>176229.69634953825</v>
      </c>
      <c r="J14" s="105">
        <f t="shared" si="1"/>
        <v>95521.116916668761</v>
      </c>
      <c r="K14" s="105">
        <v>0</v>
      </c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+COPELEC!T8/1000</f>
        <v>2.2105931313324015E-2</v>
      </c>
      <c r="H15" s="121">
        <f>COPELEC!E8/1000</f>
        <v>3.6584780366052603</v>
      </c>
      <c r="I15" s="104">
        <f>H15*E15*1000</f>
        <v>222534.24353258815</v>
      </c>
      <c r="J15" s="105">
        <f>G15*D15*1000</f>
        <v>125632.50400004951</v>
      </c>
      <c r="K15" s="105">
        <v>0</v>
      </c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+COPELEC!W8/1000</f>
        <v>1.7660425220563214E-3</v>
      </c>
      <c r="H16" s="122">
        <f>COPELEC!N8/1000</f>
        <v>0.29227575563666602</v>
      </c>
      <c r="I16" s="99">
        <f>H16*E16*1000</f>
        <v>17998.925583617169</v>
      </c>
      <c r="J16" s="100">
        <f>G16*D16*1000</f>
        <v>10119.752488500328</v>
      </c>
      <c r="K16" s="100">
        <v>0</v>
      </c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0.56360325148398682</v>
      </c>
      <c r="H17" s="123">
        <f t="shared" ref="H17:K17" si="6">SUM(H5:H16)</f>
        <v>395.93672737654992</v>
      </c>
      <c r="I17" s="113">
        <f>SUM(I5:I16)</f>
        <v>22119875.823072396</v>
      </c>
      <c r="J17" s="113">
        <f>SUM(J5:J16)</f>
        <v>2840045.8793987511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P1" zoomScale="90" zoomScaleNormal="90" workbookViewId="0">
      <selection activeCell="Q31" sqref="Q31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4683.4016501043407</v>
      </c>
      <c r="D6" s="70">
        <v>0</v>
      </c>
      <c r="E6" s="70">
        <v>0</v>
      </c>
      <c r="F6" s="70">
        <v>3683.8718097136607</v>
      </c>
      <c r="G6" s="70">
        <v>0</v>
      </c>
      <c r="H6" s="70">
        <v>0</v>
      </c>
      <c r="I6" s="70">
        <v>111550.81641722194</v>
      </c>
      <c r="J6" s="70">
        <v>0</v>
      </c>
      <c r="K6" s="71">
        <v>0</v>
      </c>
      <c r="L6" s="70">
        <v>378.19821639761767</v>
      </c>
      <c r="M6" s="70">
        <v>0</v>
      </c>
      <c r="N6" s="71">
        <v>0</v>
      </c>
      <c r="O6" s="128">
        <f>SUM(C6:N6)</f>
        <v>120296.28809343756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7124.7096802106917</v>
      </c>
      <c r="E7" s="70">
        <v>0</v>
      </c>
      <c r="F7" s="70">
        <v>0</v>
      </c>
      <c r="G7" s="70">
        <v>5622.4261402925295</v>
      </c>
      <c r="H7" s="70">
        <v>0</v>
      </c>
      <c r="I7" s="70">
        <v>0</v>
      </c>
      <c r="J7" s="70">
        <v>169047.21084251808</v>
      </c>
      <c r="K7" s="71">
        <v>0</v>
      </c>
      <c r="L7" s="70">
        <v>0</v>
      </c>
      <c r="M7" s="70">
        <v>571.12095351934533</v>
      </c>
      <c r="N7" s="71">
        <v>0</v>
      </c>
      <c r="O7" s="128">
        <f t="shared" ref="O7:O8" si="0">SUM(C7:N7)</f>
        <v>182365.46761654064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3658.4780366052601</v>
      </c>
      <c r="F8" s="70">
        <v>0</v>
      </c>
      <c r="G8" s="70">
        <v>0</v>
      </c>
      <c r="H8" s="70">
        <v>2890.0063357801578</v>
      </c>
      <c r="I8" s="70">
        <v>0</v>
      </c>
      <c r="J8" s="70">
        <v>0</v>
      </c>
      <c r="K8" s="71">
        <v>86434.211538549585</v>
      </c>
      <c r="L8" s="70">
        <v>0</v>
      </c>
      <c r="M8" s="70">
        <v>0</v>
      </c>
      <c r="N8" s="71">
        <v>292.27575563666602</v>
      </c>
      <c r="O8" s="128">
        <f t="shared" si="0"/>
        <v>93274.97166657167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22.105931313324014</v>
      </c>
      <c r="U8" s="49">
        <v>17.462529749968958</v>
      </c>
      <c r="V8" s="49">
        <v>522.26874789863746</v>
      </c>
      <c r="W8" s="49">
        <v>1.7660425220563214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B1" sqref="B1:F1048576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customWidth="1"/>
    <col min="4" max="4" width="24.33203125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82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2022-05-26T13:45:22Z</dcterms:modified>
</cp:coreProperties>
</file>