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"/>
    </mc:Choice>
  </mc:AlternateContent>
  <xr:revisionPtr revIDLastSave="0" documentId="13_ncr:1_{B147C28B-0F79-4F74-9F51-1026593364DC}" xr6:coauthVersionLast="47" xr6:coauthVersionMax="47" xr10:uidLastSave="{00000000-0000-0000-0000-000000000000}"/>
  <bookViews>
    <workbookView xWindow="-7992" yWindow="1200" windowWidth="23304" windowHeight="12864" xr2:uid="{F2358186-0BE2-4736-A654-4A2DCED7D6D4}"/>
  </bookViews>
  <sheets>
    <sheet name="Montos facturar" sheetId="1" r:id="rId1"/>
    <sheet name="COOPELAN" sheetId="3" r:id="rId2"/>
    <sheet name="Px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" l="1"/>
  <c r="E13" i="1" l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J10" i="1" l="1"/>
  <c r="J9" i="1"/>
  <c r="J8" i="1" l="1"/>
  <c r="J5" i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<sst xmlns="http://schemas.openxmlformats.org/spreadsheetml/2006/main" count="130" uniqueCount="78">
  <si>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Factura</t>
  </si>
  <si>
    <t>Dx.</t>
  </si>
  <si>
    <t>Bloque</t>
  </si>
  <si>
    <t>Barra</t>
  </si>
  <si>
    <t>PRECIO POTENCIA</t>
  </si>
  <si>
    <t>PRECIO ENERGÍA</t>
  </si>
  <si>
    <t>AAT</t>
  </si>
  <si>
    <t>POTENCIA</t>
  </si>
  <si>
    <t>ENERGIA</t>
  </si>
  <si>
    <t>ENERGÍA</t>
  </si>
  <si>
    <t>REACTIVO</t>
  </si>
  <si>
    <t>Facturación con Factor</t>
  </si>
  <si>
    <t>[$/kW/mes]</t>
  </si>
  <si>
    <t>[$/kWh]</t>
  </si>
  <si>
    <t>[$/KWh]</t>
  </si>
  <si>
    <t xml:space="preserve">[MW] </t>
  </si>
  <si>
    <t>[MWh]</t>
  </si>
  <si>
    <t>[$]</t>
  </si>
  <si>
    <t>Conceptos</t>
  </si>
  <si>
    <t>COOPELAN</t>
  </si>
  <si>
    <t>BS4A</t>
  </si>
  <si>
    <t>Charrua 220</t>
  </si>
  <si>
    <t>Cautín 220</t>
  </si>
  <si>
    <t>Temuco 220</t>
  </si>
  <si>
    <t>Reactive Energy</t>
  </si>
  <si>
    <t>BS4B</t>
  </si>
  <si>
    <t>Total</t>
  </si>
  <si>
    <t>BS4C</t>
  </si>
  <si>
    <t xml:space="preserve">Nota: </t>
  </si>
  <si>
    <t>El Precio de la energía incluye el descuento por CET</t>
  </si>
  <si>
    <t>2015/02</t>
  </si>
  <si>
    <t>MES</t>
  </si>
  <si>
    <t>Enero</t>
  </si>
  <si>
    <t>ENERGÍA (kwh)</t>
  </si>
  <si>
    <t>Potencia</t>
  </si>
  <si>
    <t>CHARRUA 220</t>
  </si>
  <si>
    <t>CAUTIN 220</t>
  </si>
  <si>
    <t>TEMUCO 220</t>
  </si>
  <si>
    <t>TOTAL ENERGÍA</t>
  </si>
  <si>
    <t>kW</t>
  </si>
  <si>
    <t>Generador</t>
  </si>
  <si>
    <t>BLOQUE</t>
  </si>
  <si>
    <t>A</t>
  </si>
  <si>
    <t>B</t>
  </si>
  <si>
    <t>C</t>
  </si>
  <si>
    <t>Aela Generación S.A.</t>
  </si>
  <si>
    <t>4-A</t>
  </si>
  <si>
    <t>4-B</t>
  </si>
  <si>
    <t>4-C</t>
  </si>
  <si>
    <t>Concepto</t>
  </si>
  <si>
    <t>Valor</t>
  </si>
  <si>
    <t>Fuente</t>
  </si>
  <si>
    <t>Energia</t>
  </si>
  <si>
    <t>US$/MWh</t>
  </si>
  <si>
    <t>PPA Licitación 2015/02</t>
  </si>
  <si>
    <t>Factor de ajuste</t>
  </si>
  <si>
    <t>US$/kW/mes</t>
  </si>
  <si>
    <t>Energía</t>
  </si>
  <si>
    <t>TC</t>
  </si>
  <si>
    <t>8T Julio 2021</t>
  </si>
  <si>
    <t>CPI</t>
  </si>
  <si>
    <t>Licitación</t>
  </si>
  <si>
    <t>¿Se acoge a CET?</t>
  </si>
  <si>
    <t>SI</t>
  </si>
  <si>
    <t>CPI_0 Licitación</t>
  </si>
  <si>
    <t>CPI_0 CET</t>
  </si>
  <si>
    <t>Factores modulación</t>
  </si>
  <si>
    <t>3T S1/2021</t>
  </si>
  <si>
    <t>Distribuidora</t>
  </si>
  <si>
    <t>Punto Compra</t>
  </si>
  <si>
    <t>Fmodulacion E</t>
  </si>
  <si>
    <t>Fmodulacion P</t>
  </si>
  <si>
    <t>Energia indexada [US$/MWh]</t>
  </si>
  <si>
    <t>Potencia indexada [US$/kWh]</t>
  </si>
  <si>
    <t>CET Indexado modulado [US$/MWh]</t>
  </si>
  <si>
    <t>Energia [$/kWh]</t>
  </si>
  <si>
    <t>Potencia [$/kWh]</t>
  </si>
  <si>
    <t>CAUTÍN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</si>
</sst>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_ * #,##0.00_ ;_ * \-#,##0.00_ ;_ * \-_ ;_ @_ "/>
    <numFmt numFmtId="169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0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8" fontId="0" fillId="0" borderId="16" xfId="2" applyNumberFormat="1" applyFont="1" applyBorder="1"/>
    <xf numFmtId="164" fontId="0" fillId="0" borderId="0" xfId="1" applyFont="1"/>
    <xf numFmtId="167" fontId="12" fillId="0" borderId="0" xfId="0" applyNumberFormat="1" applyFont="1"/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69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9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4" fillId="0" borderId="16" xfId="0" applyFont="1" applyBorder="1" applyAlignment="1">
      <alignment horizontal="center" vertic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L1" zoomScale="90" zoomScaleNormal="90" workbookViewId="0">
      <selection activeCell="O16" sqref="O16"/>
    </sheetView>
  </sheetViews>
  <sheetFormatPr baseColWidth="10" defaultColWidth="11.44140625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C2"/>
      <c r="D2" s="61"/>
      <c r="F2" s="50"/>
      <c r="G2" s="50"/>
      <c r="H2" s="51"/>
      <c r="I2" s="88" t="s">
        <v>0</v>
      </c>
      <c r="J2" s="89"/>
      <c r="K2" s="89"/>
      <c r="L2" s="90"/>
    </row>
    <row r="3" spans="1:15" x14ac:dyDescent="0.25">
      <c r="A3" s="91" t="s">
        <v>1</v>
      </c>
      <c r="B3" s="94" t="s">
        <v>2</v>
      </c>
      <c r="C3" s="96" t="s">
        <v>3</v>
      </c>
      <c r="D3" s="59" t="s">
        <v>4</v>
      </c>
      <c r="E3" s="58" t="s">
        <v>5</v>
      </c>
      <c r="F3" s="2" t="s">
        <v>6</v>
      </c>
      <c r="G3" s="1" t="s">
        <v>7</v>
      </c>
      <c r="H3" s="2" t="s">
        <v>8</v>
      </c>
      <c r="I3" s="49" t="s">
        <v>9</v>
      </c>
      <c r="J3" s="1" t="s">
        <v>7</v>
      </c>
      <c r="K3" s="1" t="s">
        <v>10</v>
      </c>
      <c r="L3" s="2" t="s">
        <v>6</v>
      </c>
      <c r="N3" s="93" t="s">
        <v>11</v>
      </c>
      <c r="O3" s="93"/>
    </row>
    <row r="4" spans="1:15" ht="14.4" x14ac:dyDescent="0.3">
      <c r="A4" s="92"/>
      <c r="B4" s="95"/>
      <c r="C4" s="97"/>
      <c r="D4" s="60" t="s">
        <v>12</v>
      </c>
      <c r="E4" s="4" t="s">
        <v>13</v>
      </c>
      <c r="F4" s="4" t="s">
        <v>14</v>
      </c>
      <c r="G4" s="3" t="s">
        <v>15</v>
      </c>
      <c r="H4" s="4" t="s">
        <v>16</v>
      </c>
      <c r="I4" s="60" t="s">
        <v>17</v>
      </c>
      <c r="J4" s="3" t="s">
        <v>17</v>
      </c>
      <c r="K4" s="3" t="s">
        <v>17</v>
      </c>
      <c r="L4" s="4" t="s">
        <v>17</v>
      </c>
      <c r="N4" s="10" t="s">
        <v>18</v>
      </c>
      <c r="O4" s="10" t="s">
        <v>19</v>
      </c>
    </row>
    <row r="5" spans="1:15" x14ac:dyDescent="0.25">
      <c r="A5" t="s">
        <v>19</v>
      </c>
      <c r="B5" s="5" t="s">
        <v>20</v>
      </c>
      <c r="C5" s="6" t="s">
        <v>21</v>
      </c>
      <c r="D5" s="17">
        <f>VLOOKUP($C5,Px!$D$16:$K$18,8,0)</f>
        <v>4995.0767999999998</v>
      </c>
      <c r="E5" s="62">
        <f>VLOOKUP($C5,Px!$D$16:$K$18,7,0)</f>
        <v>55.619</v>
      </c>
      <c r="F5" s="46"/>
      <c r="G5" s="7"/>
      <c r="H5" s="64">
        <f>(COOPELAN!C6)/1000</f>
        <v>13.929917355982637</v>
      </c>
      <c r="I5" s="66">
        <f t="shared" ref="I5:I12" si="0">H5*E5*1000</f>
        <v>774768.0734223983</v>
      </c>
      <c r="J5" s="67">
        <f t="shared" ref="J5:J12" si="1">G5*D5*1000</f>
        <v>0</v>
      </c>
      <c r="K5" s="67"/>
      <c r="L5" s="68">
        <f t="shared" ref="L5:L12" si="2">H5*F5*1000</f>
        <v>0</v>
      </c>
      <c r="N5" s="11" t="str">
        <f>"Active Energy: "&amp;TEXT(H14*1000,"#,###")&amp;" kWh"</f>
        <v>Active Energy: 378,811 kWh</v>
      </c>
      <c r="O5" s="12">
        <f>I14</f>
        <v>21349589.034429129</v>
      </c>
    </row>
    <row r="6" spans="1:15" x14ac:dyDescent="0.25">
      <c r="A6" t="s">
        <v>19</v>
      </c>
      <c r="B6" t="s">
        <v>20</v>
      </c>
      <c r="C6" s="8" t="s">
        <v>22</v>
      </c>
      <c r="D6" s="16">
        <f>VLOOKUP($C6,Px!$D$16:$K$18,8,0)</f>
        <v>4837.5123999999996</v>
      </c>
      <c r="E6" s="63">
        <f>VLOOKUP($C6,Px!$D$16:$K$18,7,0)</f>
        <v>56.499000000000002</v>
      </c>
      <c r="F6" s="47"/>
      <c r="G6" s="9"/>
      <c r="H6" s="65">
        <f>(COOPELAN!F6)/1000</f>
        <v>100.69494945237516</v>
      </c>
      <c r="I6" s="69">
        <f t="shared" si="0"/>
        <v>5689163.9491097443</v>
      </c>
      <c r="J6" s="70">
        <f t="shared" si="1"/>
        <v>0</v>
      </c>
      <c r="K6" s="70"/>
      <c r="L6" s="71">
        <f t="shared" si="2"/>
        <v>0</v>
      </c>
      <c r="N6" s="11" t="str">
        <f>"Capacity: "&amp;TEXT(G14*1000,"###")&amp;" kW"</f>
        <v>Capacity: 440 kW</v>
      </c>
      <c r="O6" s="12">
        <f>J14</f>
        <v>2135162.4706617524</v>
      </c>
    </row>
    <row r="7" spans="1:15" x14ac:dyDescent="0.25">
      <c r="A7" t="s">
        <v>19</v>
      </c>
      <c r="B7" t="s">
        <v>20</v>
      </c>
      <c r="C7" s="8" t="s">
        <v>23</v>
      </c>
      <c r="D7" s="16">
        <f>VLOOKUP($C7,Px!$D$16:$K$18,8,0)</f>
        <v>4859.2849999999999</v>
      </c>
      <c r="E7" s="63">
        <f>VLOOKUP($C7,Px!$D$16:$K$18,7,0)</f>
        <v>55.091999999999999</v>
      </c>
      <c r="F7" s="47"/>
      <c r="G7" s="9"/>
      <c r="H7" s="65">
        <f>(COOPELAN!I6)/1000</f>
        <v>3.1545049324161707</v>
      </c>
      <c r="I7" s="69">
        <f t="shared" si="0"/>
        <v>173787.98573667166</v>
      </c>
      <c r="J7" s="70">
        <f t="shared" si="1"/>
        <v>0</v>
      </c>
      <c r="K7" s="70"/>
      <c r="L7" s="71">
        <f t="shared" si="2"/>
        <v>0</v>
      </c>
      <c r="N7" s="11" t="s">
        <v>24</v>
      </c>
      <c r="O7" s="12">
        <f>K14</f>
        <v>0</v>
      </c>
    </row>
    <row r="8" spans="1:15" x14ac:dyDescent="0.25">
      <c r="A8" t="s">
        <v>19</v>
      </c>
      <c r="B8" t="s">
        <v>25</v>
      </c>
      <c r="C8" s="8" t="s">
        <v>21</v>
      </c>
      <c r="D8" s="16">
        <f>VLOOKUP($C8,Px!$D$16:$K$18,8,0)</f>
        <v>4995.0767999999998</v>
      </c>
      <c r="E8" s="63">
        <f>VLOOKUP($C8,Px!$D$16:$K$18,7,0)</f>
        <v>55.619</v>
      </c>
      <c r="F8" s="47"/>
      <c r="G8" s="9"/>
      <c r="H8" s="65">
        <f>(COOPELAN!D7)/1000</f>
        <v>19.363943254724379</v>
      </c>
      <c r="I8" s="69">
        <f t="shared" ref="I8:I10" si="3">H8*E8*1000</f>
        <v>1077003.1598845152</v>
      </c>
      <c r="J8" s="70">
        <f t="shared" ref="J8:J10" si="4">G8*D8*1000</f>
        <v>0</v>
      </c>
      <c r="K8" s="70"/>
      <c r="L8" s="71">
        <f t="shared" ref="L8:L10" si="5">H8*F8*1000</f>
        <v>0</v>
      </c>
      <c r="N8" s="11" t="s">
        <v>6</v>
      </c>
      <c r="O8" s="12">
        <f>L14</f>
        <v>0</v>
      </c>
    </row>
    <row r="9" spans="1:15" x14ac:dyDescent="0.25">
      <c r="A9" t="s">
        <v>19</v>
      </c>
      <c r="B9" t="s">
        <v>25</v>
      </c>
      <c r="C9" s="8" t="s">
        <v>22</v>
      </c>
      <c r="D9" s="16">
        <f>VLOOKUP($C9,Px!$D$16:$K$18,8,0)</f>
        <v>4837.5123999999996</v>
      </c>
      <c r="E9" s="63">
        <f>VLOOKUP($C9,Px!$D$16:$K$18,7,0)</f>
        <v>56.499000000000002</v>
      </c>
      <c r="F9" s="47"/>
      <c r="G9" s="9"/>
      <c r="H9" s="65">
        <f>(COOPELAN!G7)/1000</f>
        <v>142.79963296597754</v>
      </c>
      <c r="I9" s="69">
        <f t="shared" si="3"/>
        <v>8068036.4629447646</v>
      </c>
      <c r="J9" s="70">
        <f t="shared" si="4"/>
        <v>0</v>
      </c>
      <c r="K9" s="70"/>
      <c r="L9" s="71">
        <f t="shared" si="5"/>
        <v>0</v>
      </c>
      <c r="N9" s="13" t="s">
        <v>26</v>
      </c>
      <c r="O9" s="14">
        <f>SUM(O5:O8)</f>
        <v>23484751.505090881</v>
      </c>
    </row>
    <row r="10" spans="1:15" x14ac:dyDescent="0.25">
      <c r="A10" t="s">
        <v>19</v>
      </c>
      <c r="B10" t="s">
        <v>25</v>
      </c>
      <c r="C10" s="8" t="s">
        <v>23</v>
      </c>
      <c r="D10" s="16">
        <f>VLOOKUP($C10,Px!$D$16:$K$18,8,0)</f>
        <v>4859.2849999999999</v>
      </c>
      <c r="E10" s="63">
        <f>VLOOKUP($C10,Px!$D$16:$K$18,7,0)</f>
        <v>55.091999999999999</v>
      </c>
      <c r="F10" s="47"/>
      <c r="G10" s="9"/>
      <c r="H10" s="65">
        <f>(COOPELAN!J7)/1000</f>
        <v>4.4813625723617809</v>
      </c>
      <c r="I10" s="69">
        <f t="shared" si="3"/>
        <v>246887.22683655523</v>
      </c>
      <c r="J10" s="70">
        <f t="shared" si="4"/>
        <v>0</v>
      </c>
      <c r="K10" s="70"/>
      <c r="L10" s="71">
        <f t="shared" si="5"/>
        <v>0</v>
      </c>
    </row>
    <row r="11" spans="1:15" x14ac:dyDescent="0.25">
      <c r="A11" t="s">
        <v>19</v>
      </c>
      <c r="B11" t="s">
        <v>27</v>
      </c>
      <c r="C11" s="8" t="s">
        <v>21</v>
      </c>
      <c r="D11" s="16">
        <f>VLOOKUP($C11,Px!$D$16:$K$18,8,0)</f>
        <v>4995.0767999999998</v>
      </c>
      <c r="E11" s="63">
        <f>VLOOKUP($C11,Px!$D$16:$K$18,7,0)</f>
        <v>55.619</v>
      </c>
      <c r="F11" s="47"/>
      <c r="G11" s="9">
        <f>COOPELAN!M8/1000</f>
        <v>4.8830884215268079E-2</v>
      </c>
      <c r="H11" s="65">
        <f>(COOPELAN!E8)/1000</f>
        <v>10.48136550255235</v>
      </c>
      <c r="I11" s="69">
        <f t="shared" si="0"/>
        <v>582963.06788645918</v>
      </c>
      <c r="J11" s="70">
        <f t="shared" si="1"/>
        <v>243914.01686717177</v>
      </c>
      <c r="K11" s="70"/>
      <c r="L11" s="71">
        <f t="shared" si="2"/>
        <v>0</v>
      </c>
    </row>
    <row r="12" spans="1:15" x14ac:dyDescent="0.25">
      <c r="A12" t="s">
        <v>19</v>
      </c>
      <c r="B12" t="s">
        <v>27</v>
      </c>
      <c r="C12" s="8" t="s">
        <v>22</v>
      </c>
      <c r="D12" s="16">
        <f>VLOOKUP($C12,Px!$D$16:$K$18,8,0)</f>
        <v>4837.5123999999996</v>
      </c>
      <c r="E12" s="63">
        <f>VLOOKUP($C12,Px!$D$16:$K$18,7,0)</f>
        <v>56.499000000000002</v>
      </c>
      <c r="F12" s="47"/>
      <c r="G12" s="9">
        <f>COOPELAN!N8/1000</f>
        <v>0.37899521864709035</v>
      </c>
      <c r="H12" s="65">
        <f>(COOPELAN!H8)/1000</f>
        <v>81.349897184901693</v>
      </c>
      <c r="I12" s="69">
        <f t="shared" si="0"/>
        <v>4596187.8410497615</v>
      </c>
      <c r="J12" s="70">
        <f t="shared" si="1"/>
        <v>1833394.0697460107</v>
      </c>
      <c r="K12" s="70"/>
      <c r="L12" s="71">
        <f t="shared" si="2"/>
        <v>0</v>
      </c>
      <c r="O12">
        <v>24031306</v>
      </c>
    </row>
    <row r="13" spans="1:15" x14ac:dyDescent="0.25">
      <c r="A13" t="s">
        <v>19</v>
      </c>
      <c r="B13" t="s">
        <v>27</v>
      </c>
      <c r="C13" s="8" t="s">
        <v>23</v>
      </c>
      <c r="D13" s="16">
        <f>VLOOKUP($C13,Px!$D$16:$K$18,8,0)</f>
        <v>4859.2849999999999</v>
      </c>
      <c r="E13" s="63">
        <f>VLOOKUP($C13,Px!$D$16:$K$18,7,0)</f>
        <v>55.091999999999999</v>
      </c>
      <c r="F13" s="47"/>
      <c r="G13" s="9">
        <f>COOPELAN!O8/1000</f>
        <v>1.1905945843590142E-2</v>
      </c>
      <c r="H13" s="65">
        <f>(COOPELAN!K8)/1000</f>
        <v>2.5555664626126848</v>
      </c>
      <c r="I13" s="69">
        <f>H13*E13*1000</f>
        <v>140791.26755825803</v>
      </c>
      <c r="J13" s="70">
        <f>G13*D13*1000</f>
        <v>57854.384048569918</v>
      </c>
      <c r="K13" s="70"/>
      <c r="L13" s="71">
        <f>H13*F13*1000</f>
        <v>0</v>
      </c>
      <c r="O13" s="12">
        <f>O12-O9</f>
        <v>546554.49490911886</v>
      </c>
    </row>
    <row r="14" spans="1:15" ht="14.4" x14ac:dyDescent="0.3">
      <c r="A14" s="18"/>
      <c r="B14" s="18"/>
      <c r="C14" s="18"/>
      <c r="D14" s="18"/>
      <c r="E14" s="75"/>
      <c r="F14" s="76" t="s">
        <v>26</v>
      </c>
      <c r="G14" s="77">
        <f t="shared" ref="G14:L14" si="6">SUM(G5:G13)</f>
        <v>0.43973204870594856</v>
      </c>
      <c r="H14" s="79">
        <f t="shared" si="6"/>
        <v>378.81113968390434</v>
      </c>
      <c r="I14" s="78">
        <f>SUM(I5:I13)</f>
        <v>21349589.034429129</v>
      </c>
      <c r="J14" s="78">
        <f t="shared" si="6"/>
        <v>2135162.4706617524</v>
      </c>
      <c r="K14" s="78">
        <f t="shared" si="6"/>
        <v>0</v>
      </c>
      <c r="L14" s="74">
        <f t="shared" si="6"/>
        <v>0</v>
      </c>
    </row>
    <row r="16" spans="1:15" x14ac:dyDescent="0.25">
      <c r="E16" s="11" t="s">
        <v>28</v>
      </c>
      <c r="F16" t="s">
        <v>29</v>
      </c>
      <c r="M16" s="72"/>
    </row>
    <row r="20" spans="1:15" ht="13.8" x14ac:dyDescent="0.25">
      <c r="I20" s="57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A30" sqref="A30"/>
    </sheetView>
  </sheetViews>
  <sheetFormatPr baseColWidth="10" defaultColWidth="11.44140625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1" t="s">
        <v>30</v>
      </c>
    </row>
    <row r="3" spans="1:19" ht="15" thickBot="1" x14ac:dyDescent="0.35">
      <c r="A3" s="30" t="s">
        <v>31</v>
      </c>
      <c r="B3" s="30" t="s">
        <v>32</v>
      </c>
      <c r="C3" s="98" t="s">
        <v>33</v>
      </c>
      <c r="D3" s="99"/>
      <c r="E3" s="99"/>
      <c r="F3" s="99"/>
      <c r="G3" s="99"/>
      <c r="H3" s="99"/>
      <c r="I3" s="99"/>
      <c r="J3" s="99"/>
      <c r="K3" s="99"/>
      <c r="L3" s="100"/>
      <c r="M3" s="98" t="s">
        <v>34</v>
      </c>
      <c r="N3" s="99"/>
      <c r="O3" s="100"/>
      <c r="R3" s="31"/>
      <c r="S3" s="32"/>
    </row>
    <row r="4" spans="1:19" ht="15" thickBot="1" x14ac:dyDescent="0.35">
      <c r="C4" s="101" t="s">
        <v>35</v>
      </c>
      <c r="D4" s="101"/>
      <c r="E4" s="101"/>
      <c r="F4" s="101" t="s">
        <v>36</v>
      </c>
      <c r="G4" s="101"/>
      <c r="H4" s="101"/>
      <c r="I4" s="101" t="s">
        <v>37</v>
      </c>
      <c r="J4" s="101"/>
      <c r="K4" s="101"/>
      <c r="L4" s="102" t="s">
        <v>38</v>
      </c>
      <c r="M4" s="98" t="s">
        <v>39</v>
      </c>
      <c r="N4" s="99"/>
      <c r="O4" s="100"/>
      <c r="S4" s="33"/>
    </row>
    <row r="5" spans="1:19" ht="15" thickBot="1" x14ac:dyDescent="0.35">
      <c r="A5" s="34" t="s">
        <v>40</v>
      </c>
      <c r="B5" s="35" t="s">
        <v>41</v>
      </c>
      <c r="C5" s="36" t="s">
        <v>42</v>
      </c>
      <c r="D5" s="37" t="s">
        <v>43</v>
      </c>
      <c r="E5" s="38" t="s">
        <v>44</v>
      </c>
      <c r="F5" s="36" t="s">
        <v>42</v>
      </c>
      <c r="G5" s="37" t="s">
        <v>43</v>
      </c>
      <c r="H5" s="38" t="s">
        <v>44</v>
      </c>
      <c r="I5" s="36" t="s">
        <v>42</v>
      </c>
      <c r="J5" s="37" t="s">
        <v>43</v>
      </c>
      <c r="K5" s="38" t="s">
        <v>44</v>
      </c>
      <c r="L5" s="103"/>
      <c r="M5" s="39" t="s">
        <v>35</v>
      </c>
      <c r="N5" s="40" t="s">
        <v>36</v>
      </c>
      <c r="O5" s="40" t="s">
        <v>37</v>
      </c>
      <c r="S5" s="33"/>
    </row>
    <row r="6" spans="1:19" ht="14.4" x14ac:dyDescent="0.3">
      <c r="A6" s="41" t="s">
        <v>45</v>
      </c>
      <c r="B6" s="42" t="s">
        <v>46</v>
      </c>
      <c r="C6" s="54">
        <v>13929.917355982638</v>
      </c>
      <c r="D6" s="55">
        <v>0</v>
      </c>
      <c r="E6" s="55">
        <v>0</v>
      </c>
      <c r="F6" s="55">
        <v>100694.94945237515</v>
      </c>
      <c r="G6" s="55">
        <v>0</v>
      </c>
      <c r="H6" s="55">
        <v>0</v>
      </c>
      <c r="I6" s="55">
        <v>3154.5049324161705</v>
      </c>
      <c r="J6" s="55">
        <v>0</v>
      </c>
      <c r="K6" s="56">
        <v>0</v>
      </c>
      <c r="L6" s="53">
        <f>SUM(C6:K6)</f>
        <v>117779.37174077396</v>
      </c>
      <c r="M6" s="43">
        <v>0</v>
      </c>
      <c r="N6" s="43">
        <v>0</v>
      </c>
      <c r="O6" s="43">
        <v>0</v>
      </c>
      <c r="P6" s="44"/>
      <c r="S6" s="45"/>
    </row>
    <row r="7" spans="1:19" ht="14.4" x14ac:dyDescent="0.3">
      <c r="A7" s="41" t="s">
        <v>45</v>
      </c>
      <c r="B7" s="42" t="s">
        <v>47</v>
      </c>
      <c r="C7" s="54">
        <v>0</v>
      </c>
      <c r="D7" s="55">
        <v>19363.943254724378</v>
      </c>
      <c r="E7" s="55">
        <v>0</v>
      </c>
      <c r="F7" s="55">
        <v>0</v>
      </c>
      <c r="G7" s="55">
        <v>142799.63296597754</v>
      </c>
      <c r="H7" s="55">
        <v>0</v>
      </c>
      <c r="I7" s="55">
        <v>0</v>
      </c>
      <c r="J7" s="55">
        <v>4481.3625723617806</v>
      </c>
      <c r="K7" s="56">
        <v>0</v>
      </c>
      <c r="L7" s="53">
        <f>SUM(C7:K7)</f>
        <v>166644.93879306369</v>
      </c>
      <c r="M7" s="43">
        <v>0</v>
      </c>
      <c r="N7" s="43">
        <v>0</v>
      </c>
      <c r="O7" s="43">
        <v>0</v>
      </c>
      <c r="P7" s="44"/>
      <c r="S7" s="45"/>
    </row>
    <row r="8" spans="1:19" ht="14.4" x14ac:dyDescent="0.3">
      <c r="A8" s="41" t="s">
        <v>45</v>
      </c>
      <c r="B8" s="42" t="s">
        <v>48</v>
      </c>
      <c r="C8" s="54">
        <v>0</v>
      </c>
      <c r="D8" s="55">
        <v>0</v>
      </c>
      <c r="E8" s="55">
        <v>10481.365502552349</v>
      </c>
      <c r="F8" s="55">
        <v>0</v>
      </c>
      <c r="G8" s="55">
        <v>0</v>
      </c>
      <c r="H8" s="55">
        <v>81349.897184901696</v>
      </c>
      <c r="I8" s="55">
        <v>0</v>
      </c>
      <c r="J8" s="55">
        <v>0</v>
      </c>
      <c r="K8" s="56">
        <v>2555.566462612685</v>
      </c>
      <c r="L8" s="53">
        <f>SUM(C8:K8)</f>
        <v>94386.829150066726</v>
      </c>
      <c r="M8" s="43">
        <v>48.830884215268078</v>
      </c>
      <c r="N8" s="43">
        <v>378.99521864709033</v>
      </c>
      <c r="O8" s="43">
        <v>11.905945843590141</v>
      </c>
      <c r="P8" s="44"/>
      <c r="S8" s="45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C2:K18"/>
  <sheetViews>
    <sheetView zoomScaleNormal="100" workbookViewId="0">
      <selection activeCell="F18" sqref="F18"/>
    </sheetView>
  </sheetViews>
  <sheetFormatPr baseColWidth="10" defaultColWidth="11.44140625" defaultRowHeight="13.2" x14ac:dyDescent="0.25"/>
  <cols>
    <col min="3" max="3" width="17.33203125" bestFit="1" customWidth="1"/>
    <col min="4" max="4" width="15.664062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6640625" bestFit="1" customWidth="1"/>
    <col min="15" max="16" width="14.33203125" customWidth="1"/>
    <col min="17" max="17" width="18.6640625" customWidth="1"/>
    <col min="18" max="18" width="18.88671875" customWidth="1"/>
    <col min="19" max="20" width="15.6640625" customWidth="1"/>
    <col min="21" max="21" width="16.6640625" customWidth="1"/>
  </cols>
  <sheetData>
    <row r="2" spans="3:11" ht="13.8" x14ac:dyDescent="0.3">
      <c r="C2" s="19" t="s">
        <v>49</v>
      </c>
      <c r="D2" s="20"/>
      <c r="E2" s="20" t="s">
        <v>50</v>
      </c>
      <c r="F2" s="21" t="s">
        <v>51</v>
      </c>
    </row>
    <row r="3" spans="3:11" ht="13.8" x14ac:dyDescent="0.3">
      <c r="C3" s="23" t="s">
        <v>52</v>
      </c>
      <c r="D3" s="22" t="s">
        <v>53</v>
      </c>
      <c r="E3" s="22">
        <v>79.322000000000003</v>
      </c>
      <c r="F3" s="24" t="s">
        <v>54</v>
      </c>
      <c r="H3" s="104" t="s">
        <v>55</v>
      </c>
      <c r="I3" s="105"/>
    </row>
    <row r="4" spans="3:11" ht="13.8" x14ac:dyDescent="0.3">
      <c r="C4" s="25" t="s">
        <v>34</v>
      </c>
      <c r="D4" s="26" t="s">
        <v>56</v>
      </c>
      <c r="E4" s="26">
        <v>8.3592999999999993</v>
      </c>
      <c r="F4" s="27" t="s">
        <v>54</v>
      </c>
      <c r="H4" s="72" t="s">
        <v>57</v>
      </c>
      <c r="I4" s="82">
        <v>0.93996007442596441</v>
      </c>
    </row>
    <row r="5" spans="3:11" ht="13.8" x14ac:dyDescent="0.3">
      <c r="C5" s="19" t="s">
        <v>49</v>
      </c>
      <c r="D5" s="20"/>
      <c r="E5" s="20" t="s">
        <v>50</v>
      </c>
      <c r="F5" s="21" t="s">
        <v>51</v>
      </c>
      <c r="H5" s="83" t="s">
        <v>34</v>
      </c>
      <c r="I5" s="84">
        <v>0.83945236799718903</v>
      </c>
    </row>
    <row r="6" spans="3:11" ht="13.8" x14ac:dyDescent="0.3">
      <c r="C6" s="23" t="s">
        <v>58</v>
      </c>
      <c r="D6" s="22"/>
      <c r="E6" s="22">
        <v>743.19</v>
      </c>
      <c r="F6" s="24" t="s">
        <v>59</v>
      </c>
    </row>
    <row r="7" spans="3:11" ht="13.8" x14ac:dyDescent="0.3">
      <c r="C7" s="23" t="s">
        <v>60</v>
      </c>
      <c r="D7" s="22"/>
      <c r="E7" s="73">
        <v>260.47899999999998</v>
      </c>
      <c r="F7" s="24" t="s">
        <v>59</v>
      </c>
    </row>
    <row r="8" spans="3:11" ht="13.8" x14ac:dyDescent="0.3">
      <c r="C8" s="23" t="s">
        <v>61</v>
      </c>
      <c r="D8" s="22"/>
      <c r="E8" s="85" t="s">
        <v>30</v>
      </c>
      <c r="F8" s="24"/>
    </row>
    <row r="9" spans="3:11" ht="13.8" x14ac:dyDescent="0.3">
      <c r="C9" s="23" t="s">
        <v>62</v>
      </c>
      <c r="D9" s="22"/>
      <c r="E9" s="86" t="s">
        <v>63</v>
      </c>
      <c r="F9" s="24"/>
    </row>
    <row r="10" spans="3:11" ht="13.8" x14ac:dyDescent="0.3">
      <c r="C10" s="23" t="s">
        <v>64</v>
      </c>
      <c r="D10" s="22"/>
      <c r="E10" s="73">
        <v>237.09</v>
      </c>
      <c r="F10" s="24"/>
    </row>
    <row r="11" spans="3:11" ht="13.8" x14ac:dyDescent="0.3">
      <c r="C11" s="23" t="s">
        <v>65</v>
      </c>
      <c r="D11" s="22"/>
      <c r="E11" s="28">
        <v>248.35900000000001</v>
      </c>
      <c r="F11" s="24"/>
    </row>
    <row r="12" spans="3:11" ht="13.8" x14ac:dyDescent="0.3">
      <c r="C12" s="25" t="s">
        <v>66</v>
      </c>
      <c r="D12" s="26"/>
      <c r="E12" s="29"/>
      <c r="F12" s="27" t="s">
        <v>67</v>
      </c>
    </row>
    <row r="15" spans="3:11" ht="55.2" x14ac:dyDescent="0.25">
      <c r="C15" s="48" t="s">
        <v>68</v>
      </c>
      <c r="D15" s="48" t="s">
        <v>69</v>
      </c>
      <c r="E15" s="87" t="s">
        <v>70</v>
      </c>
      <c r="F15" s="48" t="s">
        <v>71</v>
      </c>
      <c r="G15" s="48" t="s">
        <v>72</v>
      </c>
      <c r="H15" s="48" t="s">
        <v>73</v>
      </c>
      <c r="I15" s="48" t="s">
        <v>74</v>
      </c>
      <c r="J15" s="48" t="s">
        <v>75</v>
      </c>
      <c r="K15" s="48" t="s">
        <v>76</v>
      </c>
    </row>
    <row r="16" spans="3:11" x14ac:dyDescent="0.25">
      <c r="C16" t="s">
        <v>19</v>
      </c>
      <c r="D16" t="s">
        <v>35</v>
      </c>
      <c r="E16" s="80">
        <v>0.94830000000000003</v>
      </c>
      <c r="F16" s="80">
        <v>0.87180000000000002</v>
      </c>
      <c r="G16" s="52">
        <v>82.641632123646716</v>
      </c>
      <c r="H16" s="80">
        <v>8.0065654008075402</v>
      </c>
      <c r="I16" s="52">
        <v>3.0225205621390812</v>
      </c>
      <c r="J16" s="52">
        <v>55.619</v>
      </c>
      <c r="K16" s="80">
        <v>4995.0767999999998</v>
      </c>
    </row>
    <row r="17" spans="3:11" x14ac:dyDescent="0.25">
      <c r="C17" t="s">
        <v>19</v>
      </c>
      <c r="D17" t="s">
        <v>77</v>
      </c>
      <c r="E17" s="80">
        <v>0.96330000000000005</v>
      </c>
      <c r="F17" s="80">
        <v>0.84430000000000005</v>
      </c>
      <c r="G17" s="52">
        <v>83.948839211967609</v>
      </c>
      <c r="H17" s="80">
        <v>7.7540068454941578</v>
      </c>
      <c r="I17" s="52">
        <v>3.0703301249694999</v>
      </c>
      <c r="J17" s="52">
        <v>56.499000000000002</v>
      </c>
      <c r="K17" s="80">
        <v>4837.5123999999996</v>
      </c>
    </row>
    <row r="18" spans="3:11" x14ac:dyDescent="0.25">
      <c r="C18" t="s">
        <v>19</v>
      </c>
      <c r="D18" t="s">
        <v>37</v>
      </c>
      <c r="E18" s="80">
        <v>0.93930000000000002</v>
      </c>
      <c r="F18" s="80">
        <v>0.84809999999999997</v>
      </c>
      <c r="G18" s="52">
        <v>81.857307870654182</v>
      </c>
      <c r="H18" s="80">
        <v>7.7889058458647336</v>
      </c>
      <c r="I18" s="52">
        <v>2.993834824440829</v>
      </c>
      <c r="J18" s="52">
        <v>55.091999999999999</v>
      </c>
      <c r="K18" s="80">
        <v>4859.2849999999999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Rivera</dc:creator>
  <cp:keywords/>
  <dc:description/>
  <cp:lastModifiedBy>catalina sepulveda</cp:lastModifiedBy>
  <cp:revision/>
  <dcterms:created xsi:type="dcterms:W3CDTF">2018-11-16T13:10:45Z</dcterms:created>
  <dcterms:modified xsi:type="dcterms:W3CDTF">2022-03-02T13:24:43Z</dcterms:modified>
  <cp:category/>
  <cp:contentStatus/>
</cp:coreProperties>
</file>