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cinzunza\Desktop\Facturas ENEL EEPA\"/>
    </mc:Choice>
  </mc:AlternateContent>
  <xr:revisionPtr revIDLastSave="0" documentId="13_ncr:1_{195F9287-F783-4A83-9DC1-A4B12ED63A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ntos Facturar" sheetId="3" r:id="rId1"/>
    <sheet name="Enel Dx" sheetId="1" r:id="rId2"/>
    <sheet name="Px_2015_02" sheetId="2" r:id="rId3"/>
    <sheet name="Px_2015_0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3" l="1"/>
  <c r="I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H5" i="3"/>
  <c r="G5" i="3"/>
  <c r="G6" i="3"/>
  <c r="H6" i="3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N7" i="3" l="1"/>
  <c r="N6" i="3"/>
  <c r="N15" i="3"/>
  <c r="N14" i="3"/>
  <c r="O16" i="3"/>
  <c r="O8" i="3"/>
  <c r="O17" i="3"/>
  <c r="O9" i="3"/>
  <c r="K33" i="3"/>
  <c r="D27" i="3" l="1"/>
  <c r="E27" i="3"/>
  <c r="D28" i="3"/>
  <c r="E28" i="3"/>
  <c r="D29" i="3"/>
  <c r="E29" i="3"/>
  <c r="D30" i="3"/>
  <c r="E30" i="3"/>
  <c r="D31" i="3"/>
  <c r="E31" i="3"/>
  <c r="D32" i="3"/>
  <c r="E32" i="3"/>
  <c r="E26" i="3"/>
  <c r="D26" i="3"/>
  <c r="D25" i="3" l="1"/>
  <c r="D9" i="3"/>
  <c r="D6" i="3" l="1"/>
  <c r="E6" i="3"/>
  <c r="D7" i="3"/>
  <c r="E7" i="3"/>
  <c r="D8" i="3"/>
  <c r="E8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E25" i="3"/>
  <c r="E5" i="3"/>
  <c r="D5" i="3"/>
  <c r="O15" i="3" l="1"/>
  <c r="O14" i="3"/>
  <c r="I33" i="3"/>
  <c r="J33" i="3"/>
  <c r="O18" i="3" l="1"/>
  <c r="O6" i="3"/>
  <c r="O7" i="3"/>
  <c r="H33" i="3"/>
  <c r="G33" i="3"/>
  <c r="O10" i="3" l="1"/>
</calcChain>
</file>

<file path=xl/sharedStrings.xml><?xml version="1.0" encoding="utf-8"?>
<sst xmlns="http://schemas.openxmlformats.org/spreadsheetml/2006/main" count="431" uniqueCount="147">
  <si>
    <t>QUILLOTA 220</t>
  </si>
  <si>
    <t>POLPAICO 220</t>
  </si>
  <si>
    <t>CERRO NAVIA 220</t>
  </si>
  <si>
    <t>CHENA 220</t>
  </si>
  <si>
    <t>ALTO JAHUEL 220</t>
  </si>
  <si>
    <t>Concepto</t>
  </si>
  <si>
    <t>Valor</t>
  </si>
  <si>
    <t>Fuente</t>
  </si>
  <si>
    <t>Energia</t>
  </si>
  <si>
    <t>US$/MWh</t>
  </si>
  <si>
    <t>PPA Licitación 2015/02</t>
  </si>
  <si>
    <t>Factor de ajuste</t>
  </si>
  <si>
    <t>Potencia</t>
  </si>
  <si>
    <t>US$/kW/mes</t>
  </si>
  <si>
    <t>Energía</t>
  </si>
  <si>
    <t>TC</t>
  </si>
  <si>
    <t>8T Julio 2021</t>
  </si>
  <si>
    <t>CPI</t>
  </si>
  <si>
    <t>Licitación</t>
  </si>
  <si>
    <t>2015/02</t>
  </si>
  <si>
    <t>¿Se acoge a CET?</t>
  </si>
  <si>
    <t>SI</t>
  </si>
  <si>
    <t>CPI_0 Licitación</t>
  </si>
  <si>
    <t>CPI_0 CET</t>
  </si>
  <si>
    <t>Factores modulación</t>
  </si>
  <si>
    <t>3T S1/2021</t>
  </si>
  <si>
    <t>Distribuidora</t>
  </si>
  <si>
    <t>Punto Compra</t>
  </si>
  <si>
    <t>Fmodulacion E</t>
  </si>
  <si>
    <t>Fmodulacion P</t>
  </si>
  <si>
    <t>Energia indexada [US$/MWh]</t>
  </si>
  <si>
    <t>Potencia indexada [US$/kWh]</t>
  </si>
  <si>
    <t>CET Indexado modulado [US$/MWh]</t>
  </si>
  <si>
    <t>Energia [$/kWh]</t>
  </si>
  <si>
    <t>Potencia [$/kWh]</t>
  </si>
  <si>
    <t>EEPA</t>
  </si>
  <si>
    <t>Factura</t>
  </si>
  <si>
    <t>Dx.</t>
  </si>
  <si>
    <t>Bloque</t>
  </si>
  <si>
    <t>Barra</t>
  </si>
  <si>
    <t>PRECIO POTENCIA</t>
  </si>
  <si>
    <t>PRECIO ENERGÍA</t>
  </si>
  <si>
    <t>AAT</t>
  </si>
  <si>
    <t>POTENCIA</t>
  </si>
  <si>
    <t>ENERGIA</t>
  </si>
  <si>
    <t>ENERGÍA</t>
  </si>
  <si>
    <t>REACTIVO</t>
  </si>
  <si>
    <t>[$/kW/mes]</t>
  </si>
  <si>
    <t>[$/kWh]</t>
  </si>
  <si>
    <t>[$/KWh]</t>
  </si>
  <si>
    <t xml:space="preserve">[MW] </t>
  </si>
  <si>
    <t>[MWh]</t>
  </si>
  <si>
    <t>[$]</t>
  </si>
  <si>
    <t>Alto Jahuel 220</t>
  </si>
  <si>
    <t>Cerro Navia 220</t>
  </si>
  <si>
    <t>Chena 220</t>
  </si>
  <si>
    <t>Polpaico 220</t>
  </si>
  <si>
    <t>Total</t>
  </si>
  <si>
    <t>CONTRATO</t>
  </si>
  <si>
    <t>NO</t>
  </si>
  <si>
    <t>BS3</t>
  </si>
  <si>
    <t>BS4A</t>
  </si>
  <si>
    <t>BS4B</t>
  </si>
  <si>
    <t>BS4C</t>
  </si>
  <si>
    <t>ABASTECE POTENCIA</t>
  </si>
  <si>
    <t>MES</t>
  </si>
  <si>
    <t>CÓDIGO</t>
  </si>
  <si>
    <t>Punto de Suministro</t>
  </si>
  <si>
    <t>clave</t>
  </si>
  <si>
    <t>A</t>
  </si>
  <si>
    <t>B</t>
  </si>
  <si>
    <t>C</t>
  </si>
  <si>
    <t>Energía Total [kWh]</t>
  </si>
  <si>
    <t>PRECIO_ENERGÍA</t>
  </si>
  <si>
    <t>ENERGÍA_VALORIZADA</t>
  </si>
  <si>
    <t>Potencia [kW-mes]</t>
  </si>
  <si>
    <t>PRECIO_POTENCIA</t>
  </si>
  <si>
    <t>POTENCIA_VALORIZADA</t>
  </si>
  <si>
    <t>Aela Generación S.A. BL-A (Contrato del 29 de febrero de 2016)</t>
  </si>
  <si>
    <t>AELA_A</t>
  </si>
  <si>
    <t>ALTO_JAHUEL_220</t>
  </si>
  <si>
    <t>AELA_A_ALTO_JAHUEL_220</t>
  </si>
  <si>
    <t>CERRO_NAVIA_220</t>
  </si>
  <si>
    <t>AELA_A_CERRO_NAVIA_220</t>
  </si>
  <si>
    <t>CHENA_220</t>
  </si>
  <si>
    <t>AELA_A_CHENA_220</t>
  </si>
  <si>
    <t>LOS_MAQUIS_220</t>
  </si>
  <si>
    <t>AELA_A_LOS_MAQUIS_220</t>
  </si>
  <si>
    <t>NOGALES_220</t>
  </si>
  <si>
    <t>AELA_A_NOGALES_220</t>
  </si>
  <si>
    <t>POLPAICO_220</t>
  </si>
  <si>
    <t>AELA_A_POLPAICO_220</t>
  </si>
  <si>
    <t>QUILLOTA_220</t>
  </si>
  <si>
    <t>AELA_A_QUILLOTA_220</t>
  </si>
  <si>
    <t>Aela Generación S.A. BL-B (Contrato del 29 de febrero de 2016)</t>
  </si>
  <si>
    <t>AELA_B</t>
  </si>
  <si>
    <t>AELA_B_ALTO_JAHUEL_220</t>
  </si>
  <si>
    <t>AELA_B_CERRO_NAVIA_220</t>
  </si>
  <si>
    <t>AELA_B_CHENA_220</t>
  </si>
  <si>
    <t>AELA_B_LOS_MAQUIS_220</t>
  </si>
  <si>
    <t>AELA_B_NOGALES_220</t>
  </si>
  <si>
    <t>AELA_B_POLPAICO_220</t>
  </si>
  <si>
    <t>AELA_B_QUILLOTA_220</t>
  </si>
  <si>
    <t>Aela Generación S.A. BL-C (Contrato del 29 de febrero de 2016)</t>
  </si>
  <si>
    <t>AELA_C</t>
  </si>
  <si>
    <t>AELA_C_ALTO_JAHUEL_220</t>
  </si>
  <si>
    <t>AELA_C_CERRO_NAVIA_220</t>
  </si>
  <si>
    <t>AELA_C_CHENA_220</t>
  </si>
  <si>
    <t>AELA_C_LOS_MAQUIS_220</t>
  </si>
  <si>
    <t>AELA_C_NOGALES_220</t>
  </si>
  <si>
    <t>AELA_C_POLPAICO_220</t>
  </si>
  <si>
    <t>AELA_C_QUILLOTA_220</t>
  </si>
  <si>
    <t>AELA Generación S.A. (Contrato del 27 de Marzo de 2017)</t>
  </si>
  <si>
    <t>AELA_15-01</t>
  </si>
  <si>
    <t>AELA_15-01_ALTO_JAHUEL_220</t>
  </si>
  <si>
    <t>AELA_15-01_CERRO_NAVIA_220</t>
  </si>
  <si>
    <t>AELA_15-01_CHENA_220</t>
  </si>
  <si>
    <t>AELA_15-01_LOS_MAQUIS_220</t>
  </si>
  <si>
    <t>AELA_15-01_NOGALES_220</t>
  </si>
  <si>
    <t>AELA_15-01_POLPAICO_220</t>
  </si>
  <si>
    <t>AELA_15-01_QUILLOTA_220</t>
  </si>
  <si>
    <t>ENEL Dx</t>
  </si>
  <si>
    <t>Enel Dx</t>
  </si>
  <si>
    <t>Los Maquis 220</t>
  </si>
  <si>
    <t>Nogales 220</t>
  </si>
  <si>
    <t>Quillota 220</t>
  </si>
  <si>
    <t>Enel Distribución</t>
  </si>
  <si>
    <t>NOGALES 220</t>
  </si>
  <si>
    <t>SOCOEPA</t>
  </si>
  <si>
    <t>RAHUE 220</t>
  </si>
  <si>
    <t>VALDIVIA 220</t>
  </si>
  <si>
    <t>MELIPULLI 220</t>
  </si>
  <si>
    <t>COPELEC</t>
  </si>
  <si>
    <t>CHARRUA 220</t>
  </si>
  <si>
    <t>ITAHUE 220</t>
  </si>
  <si>
    <t>RAPEL 220</t>
  </si>
  <si>
    <t>COOPELAN</t>
  </si>
  <si>
    <t>CAUTÍN 220</t>
  </si>
  <si>
    <t>TEMUCO 220</t>
  </si>
  <si>
    <t>LOS MAQUIS 220</t>
  </si>
  <si>
    <t>PPA Licitación 2015/01</t>
  </si>
  <si>
    <t>2015/01</t>
  </si>
  <si>
    <t>S2/2021</t>
  </si>
  <si>
    <t>Facturación con Factor de Ajuste</t>
  </si>
  <si>
    <t>Conceptos</t>
  </si>
  <si>
    <t>Reactive Energy</t>
  </si>
  <si>
    <t xml:space="preserve">Licitacion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</si>
</sst>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"/>
    <numFmt numFmtId="167" formatCode="_-* #,##0_-;\-* #,##0_-;_-* &quot;-&quot;_-;_-@_-"/>
    <numFmt numFmtId="168" formatCode="_-* #,##0.00\ _€_-;\-* #,##0.00\ _€_-;_-* &quot;-&quot;??\ _€_-;_-@_-"/>
    <numFmt numFmtId="169" formatCode="_-* #,##0\ _€_-;\-* #,##0\ _€_-;_-* &quot;-&quot;??\ _€_-;_-@_-"/>
    <numFmt numFmtId="170" formatCode="_-* #,##0.000\ _€_-;\-* #,##0.000\ _€_-;_-* &quot;-&quot;??\ _€_-;_-@_-"/>
    <numFmt numFmtId="171" formatCode="_-* #,##0.0000\ _€_-;\-* #,##0.0000\ _€_-;_-* &quot;-&quot;??\ _€_-;_-@_-"/>
    <numFmt numFmtId="172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8" fillId="0" borderId="0"/>
    <xf numFmtId="41" fontId="8" fillId="0" borderId="0" applyFont="0" applyFill="0" applyBorder="0" applyAlignment="0" applyProtection="0"/>
    <xf numFmtId="172" fontId="8" fillId="0" borderId="0" applyFont="0" applyFill="0" applyBorder="0" applyAlignment="0" applyProtection="0"/>
  </cellStyleXfs>
  <cellXfs count="99">
    <xf numFmtId="0" fontId="0" fillId="0" borderId="0" xfId="0"/>
    <xf numFmtId="0" fontId="3" fillId="2" borderId="4" xfId="0" applyFont="1" applyFill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0" fillId="0" borderId="6" xfId="0" applyBorder="1"/>
    <xf numFmtId="165" fontId="0" fillId="0" borderId="7" xfId="0" applyNumberFormat="1" applyBorder="1"/>
    <xf numFmtId="0" fontId="0" fillId="0" borderId="8" xfId="0" applyBorder="1"/>
    <xf numFmtId="165" fontId="0" fillId="0" borderId="10" xfId="0" applyNumberFormat="1" applyBorder="1"/>
    <xf numFmtId="165" fontId="5" fillId="0" borderId="0" xfId="0" applyNumberFormat="1" applyFont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/>
    <xf numFmtId="165" fontId="4" fillId="0" borderId="9" xfId="0" applyNumberFormat="1" applyFont="1" applyBorder="1"/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4" fontId="7" fillId="0" borderId="0" xfId="0" applyNumberFormat="1" applyFont="1" applyAlignment="1">
      <alignment horizontal="center"/>
    </xf>
    <xf numFmtId="0" fontId="0" fillId="0" borderId="9" xfId="0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4" xfId="0" applyBorder="1"/>
    <xf numFmtId="165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7" xfId="0" applyBorder="1"/>
    <xf numFmtId="165" fontId="0" fillId="0" borderId="7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12" xfId="0" applyBorder="1"/>
    <xf numFmtId="3" fontId="1" fillId="5" borderId="1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3" fontId="1" fillId="5" borderId="12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4" borderId="0" xfId="0" applyFill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6" fontId="1" fillId="5" borderId="12" xfId="0" applyNumberFormat="1" applyFont="1" applyFill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/>
    </xf>
    <xf numFmtId="0" fontId="10" fillId="0" borderId="14" xfId="5" applyFont="1" applyBorder="1" applyAlignment="1">
      <alignment horizontal="center" vertical="center"/>
    </xf>
    <xf numFmtId="0" fontId="9" fillId="0" borderId="0" xfId="5"/>
    <xf numFmtId="17" fontId="9" fillId="0" borderId="0" xfId="5" applyNumberFormat="1"/>
    <xf numFmtId="0" fontId="9" fillId="0" borderId="15" xfId="5" applyBorder="1"/>
    <xf numFmtId="0" fontId="9" fillId="0" borderId="1" xfId="5" applyBorder="1"/>
    <xf numFmtId="0" fontId="9" fillId="0" borderId="16" xfId="5" applyBorder="1"/>
    <xf numFmtId="169" fontId="0" fillId="0" borderId="1" xfId="6" applyNumberFormat="1" applyFont="1" applyBorder="1" applyAlignment="1"/>
    <xf numFmtId="169" fontId="0" fillId="0" borderId="17" xfId="6" applyNumberFormat="1" applyFont="1" applyBorder="1" applyAlignment="1"/>
    <xf numFmtId="41" fontId="9" fillId="0" borderId="18" xfId="4" applyFont="1" applyBorder="1" applyAlignment="1"/>
    <xf numFmtId="170" fontId="0" fillId="0" borderId="0" xfId="3" applyNumberFormat="1" applyFont="1" applyBorder="1"/>
    <xf numFmtId="169" fontId="0" fillId="0" borderId="19" xfId="3" applyNumberFormat="1" applyFont="1" applyBorder="1" applyAlignment="1"/>
    <xf numFmtId="169" fontId="0" fillId="0" borderId="18" xfId="3" applyNumberFormat="1" applyFont="1" applyBorder="1"/>
    <xf numFmtId="171" fontId="0" fillId="0" borderId="0" xfId="3" applyNumberFormat="1" applyFont="1" applyBorder="1"/>
    <xf numFmtId="169" fontId="0" fillId="0" borderId="19" xfId="3" applyNumberFormat="1" applyFont="1" applyBorder="1"/>
    <xf numFmtId="0" fontId="0" fillId="0" borderId="0" xfId="0" applyBorder="1"/>
    <xf numFmtId="166" fontId="0" fillId="0" borderId="3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3" fontId="0" fillId="0" borderId="0" xfId="0" applyNumberFormat="1"/>
    <xf numFmtId="0" fontId="1" fillId="0" borderId="9" xfId="7" applyFont="1" applyBorder="1" applyAlignment="1">
      <alignment horizontal="center"/>
    </xf>
    <xf numFmtId="0" fontId="12" fillId="0" borderId="0" xfId="7" applyAlignment="1">
      <alignment horizontal="right"/>
    </xf>
    <xf numFmtId="3" fontId="12" fillId="0" borderId="0" xfId="7" applyNumberFormat="1"/>
    <xf numFmtId="0" fontId="7" fillId="0" borderId="12" xfId="7" applyFont="1" applyBorder="1" applyAlignment="1">
      <alignment horizontal="right"/>
    </xf>
    <xf numFmtId="3" fontId="7" fillId="0" borderId="12" xfId="7" applyNumberFormat="1" applyFont="1" applyBorder="1"/>
    <xf numFmtId="4" fontId="1" fillId="5" borderId="13" xfId="0" applyNumberFormat="1" applyFont="1" applyFill="1" applyBorder="1" applyAlignment="1">
      <alignment horizontal="center" vertical="center"/>
    </xf>
    <xf numFmtId="0" fontId="12" fillId="0" borderId="0" xfId="7" applyFill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7" fillId="6" borderId="9" xfId="7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3" fontId="1" fillId="5" borderId="8" xfId="0" applyNumberFormat="1" applyFont="1" applyFill="1" applyBorder="1" applyAlignment="1">
      <alignment horizontal="center" vertical="center"/>
    </xf>
    <xf numFmtId="3" fontId="1" fillId="5" borderId="9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</cellXfs>
  <cellStyles count="12">
    <cellStyle name="Millares" xfId="3" builtinId="3"/>
    <cellStyle name="Millares [0]" xfId="4" builtinId="6"/>
    <cellStyle name="Millares [0] 2" xfId="2" xr:uid="{28736FC6-DD2D-4F21-ADE8-4CDD324FFCF7}"/>
    <cellStyle name="Millares [0] 2 2" xfId="10" xr:uid="{BF30E0AB-284A-46C8-9687-68B90CC05769}"/>
    <cellStyle name="Millares 2" xfId="6" xr:uid="{E143B1FE-B27A-409E-A2A3-A7C69D6B0F46}"/>
    <cellStyle name="Millares 3" xfId="11" xr:uid="{35457582-5367-4303-8166-EA9C22FCF776}"/>
    <cellStyle name="Millares 4" xfId="8" xr:uid="{11D0250B-744B-4C92-BC94-2F652C58C649}"/>
    <cellStyle name="Normal" xfId="0" builtinId="0"/>
    <cellStyle name="Normal 12" xfId="1" xr:uid="{5D1B28FC-DC4E-4065-B524-509742A1B798}"/>
    <cellStyle name="Normal 2" xfId="5" xr:uid="{F4C7F880-9C79-4C91-B887-F35E44707A00}"/>
    <cellStyle name="Normal 2 2" xfId="9" xr:uid="{E83B0CDC-4772-4F0B-BDA8-2EE83483DC3B}"/>
    <cellStyle name="Normal 3" xfId="7" xr:uid="{4C85707F-9BF6-48C6-8B9E-C2CE7DAD7255}"/>
  </cellStyles>
  <dxfs count="1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2" defaultTableStyle="TableStyleMedium2" defaultPivotStyle="PivotStyleLight16">
    <tableStyle name="TableStyleMedium2 2" pivot="0" count="7" xr9:uid="{8787B2CC-AFCE-4F80-AFDB-BA31059D0474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2 3" pivot="0" count="7" xr9:uid="{76E5A2B5-6DA5-4F37-AB50-DAFDAF6390B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82A1-3632-4301-89A1-F57981F41F65}">
  <dimension ref="A2:O39"/>
  <sheetViews>
    <sheetView tabSelected="1" zoomScale="70" zoomScaleNormal="70" workbookViewId="0">
      <selection activeCell="P28" sqref="P28"/>
    </sheetView>
  </sheetViews>
  <sheetFormatPr baseColWidth="10" defaultRowHeight="14.4" x14ac:dyDescent="0.3"/>
  <cols>
    <col min="1" max="1" width="7.77734375" bestFit="1" customWidth="1"/>
    <col min="3" max="3" width="14.109375" bestFit="1" customWidth="1"/>
    <col min="4" max="4" width="16.109375" bestFit="1" customWidth="1"/>
    <col min="5" max="5" width="14.88671875" bestFit="1" customWidth="1"/>
    <col min="6" max="6" width="7.88671875" bestFit="1" customWidth="1"/>
    <col min="7" max="7" width="9.44140625" bestFit="1" customWidth="1"/>
    <col min="8" max="8" width="11.5546875" bestFit="1" customWidth="1"/>
    <col min="9" max="9" width="13.109375" bestFit="1" customWidth="1"/>
    <col min="10" max="10" width="12" bestFit="1" customWidth="1"/>
    <col min="11" max="11" width="9.33203125" bestFit="1" customWidth="1"/>
    <col min="12" max="12" width="4.21875" bestFit="1" customWidth="1"/>
    <col min="14" max="14" width="36" bestFit="1" customWidth="1"/>
    <col min="15" max="15" width="12.109375" bestFit="1" customWidth="1"/>
  </cols>
  <sheetData>
    <row r="2" spans="1:15" x14ac:dyDescent="0.3">
      <c r="A2" s="21"/>
      <c r="B2" s="21"/>
      <c r="D2" s="22"/>
      <c r="E2" s="21"/>
      <c r="F2" s="23"/>
      <c r="G2" s="23"/>
      <c r="H2" s="24"/>
      <c r="I2" s="79" t="s">
        <v>36</v>
      </c>
      <c r="J2" s="80"/>
      <c r="K2" s="80"/>
      <c r="L2" s="81"/>
    </row>
    <row r="3" spans="1:15" x14ac:dyDescent="0.3">
      <c r="A3" s="82" t="s">
        <v>37</v>
      </c>
      <c r="B3" s="84" t="s">
        <v>38</v>
      </c>
      <c r="C3" s="86" t="s">
        <v>39</v>
      </c>
      <c r="D3" s="25" t="s">
        <v>40</v>
      </c>
      <c r="E3" s="26" t="s">
        <v>41</v>
      </c>
      <c r="F3" s="27" t="s">
        <v>42</v>
      </c>
      <c r="G3" s="28" t="s">
        <v>43</v>
      </c>
      <c r="H3" s="27" t="s">
        <v>44</v>
      </c>
      <c r="I3" s="29" t="s">
        <v>45</v>
      </c>
      <c r="J3" s="28" t="s">
        <v>43</v>
      </c>
      <c r="K3" s="28" t="s">
        <v>46</v>
      </c>
      <c r="L3" s="27" t="s">
        <v>42</v>
      </c>
      <c r="N3" s="88" t="s">
        <v>143</v>
      </c>
      <c r="O3" s="88"/>
    </row>
    <row r="4" spans="1:15" x14ac:dyDescent="0.3">
      <c r="A4" s="83"/>
      <c r="B4" s="85"/>
      <c r="C4" s="87"/>
      <c r="D4" s="29" t="s">
        <v>47</v>
      </c>
      <c r="E4" s="27" t="s">
        <v>48</v>
      </c>
      <c r="F4" s="30" t="s">
        <v>49</v>
      </c>
      <c r="G4" s="31" t="s">
        <v>50</v>
      </c>
      <c r="H4" s="30" t="s">
        <v>51</v>
      </c>
      <c r="I4" s="29" t="s">
        <v>52</v>
      </c>
      <c r="J4" s="46" t="s">
        <v>52</v>
      </c>
      <c r="K4" s="31" t="s">
        <v>52</v>
      </c>
      <c r="L4" s="30" t="s">
        <v>52</v>
      </c>
      <c r="N4" s="78" t="s">
        <v>18</v>
      </c>
      <c r="O4" s="78" t="s">
        <v>141</v>
      </c>
    </row>
    <row r="5" spans="1:15" x14ac:dyDescent="0.3">
      <c r="A5" s="32" t="s">
        <v>121</v>
      </c>
      <c r="B5" s="32" t="s">
        <v>61</v>
      </c>
      <c r="C5" s="32" t="s">
        <v>53</v>
      </c>
      <c r="D5" s="68">
        <f>VLOOKUP(C5,Px_2015_02!$D$16:$K$22,8,FALSE)</f>
        <v>5683.2033000000001</v>
      </c>
      <c r="E5" s="33">
        <f>VLOOKUP(C5,Px_2015_02!$D$16:$K$22,7,FALSE)</f>
        <v>61.097000000000001</v>
      </c>
      <c r="F5" s="33"/>
      <c r="G5">
        <f>('Enel Dx'!M2)/1000</f>
        <v>0</v>
      </c>
      <c r="H5">
        <f>('Enel Dx'!J2)/1000</f>
        <v>787.95</v>
      </c>
      <c r="I5" s="91">
        <f>ROUND(H5*E5*1000,0)</f>
        <v>48141381</v>
      </c>
      <c r="J5" s="92">
        <f>+ROUND(G5*D5*1000,0)</f>
        <v>0</v>
      </c>
      <c r="K5" s="35">
        <v>0</v>
      </c>
      <c r="L5" s="34"/>
      <c r="N5" s="71" t="s">
        <v>144</v>
      </c>
      <c r="O5" s="71" t="s">
        <v>122</v>
      </c>
    </row>
    <row r="6" spans="1:15" x14ac:dyDescent="0.3">
      <c r="A6" s="67" t="s">
        <v>121</v>
      </c>
      <c r="B6" s="67" t="s">
        <v>61</v>
      </c>
      <c r="C6" s="67" t="s">
        <v>54</v>
      </c>
      <c r="D6" s="69">
        <f>VLOOKUP(C6,Px_2015_02!$D$16:$K$22,8,FALSE)</f>
        <v>5787.4822999999997</v>
      </c>
      <c r="E6" s="37">
        <f>VLOOKUP(C6,Px_2015_02!$D$16:$K$22,7,FALSE)</f>
        <v>59.517000000000003</v>
      </c>
      <c r="F6" s="37"/>
      <c r="G6">
        <f>('Enel Dx'!M3)/1000</f>
        <v>0</v>
      </c>
      <c r="H6">
        <f>('Enel Dx'!J3)/1000</f>
        <v>1150.2260000000001</v>
      </c>
      <c r="I6" s="97">
        <f t="shared" ref="I6:I32" si="0">ROUND(H6*E6*1000,0)</f>
        <v>68458001</v>
      </c>
      <c r="J6" s="95">
        <f t="shared" ref="J6:J32" si="1">+ROUND(G6*D6*1000,0)</f>
        <v>0</v>
      </c>
      <c r="K6" s="35">
        <v>0</v>
      </c>
      <c r="L6" s="38"/>
      <c r="N6" s="72" t="str">
        <f>+"Active Energy:  "&amp;ROUND(SUM(H26:H32)*1000,2)&amp;" kWh"</f>
        <v>Active Energy:  1350826 kWh</v>
      </c>
      <c r="O6" s="73">
        <f>SUM(I26:I32)</f>
        <v>54240116</v>
      </c>
    </row>
    <row r="7" spans="1:15" x14ac:dyDescent="0.3">
      <c r="A7" s="67" t="s">
        <v>121</v>
      </c>
      <c r="B7" s="67" t="s">
        <v>61</v>
      </c>
      <c r="C7" s="67" t="s">
        <v>55</v>
      </c>
      <c r="D7" s="69">
        <f>VLOOKUP(C7,Px_2015_02!$D$16:$K$22,8,FALSE)</f>
        <v>5793.2120000000004</v>
      </c>
      <c r="E7" s="37">
        <f>VLOOKUP(C7,Px_2015_02!$D$16:$K$22,7,FALSE)</f>
        <v>59.558999999999997</v>
      </c>
      <c r="F7" s="37"/>
      <c r="G7">
        <f>('Enel Dx'!M4)/1000</f>
        <v>0</v>
      </c>
      <c r="H7">
        <f>('Enel Dx'!J4)/1000</f>
        <v>1063.164</v>
      </c>
      <c r="I7" s="97">
        <f t="shared" si="0"/>
        <v>63320985</v>
      </c>
      <c r="J7" s="95">
        <f t="shared" si="1"/>
        <v>0</v>
      </c>
      <c r="K7" s="35">
        <v>0</v>
      </c>
      <c r="L7" s="38"/>
      <c r="N7" s="72" t="str">
        <f>+"Capacity:  "&amp;ROUND(SUM(G26:G32)*1000,2)&amp;" kW"</f>
        <v>Capacity:  3161 kW</v>
      </c>
      <c r="O7" s="73">
        <f>SUM(J26:J32)</f>
        <v>22318516</v>
      </c>
    </row>
    <row r="8" spans="1:15" x14ac:dyDescent="0.3">
      <c r="A8" s="67" t="s">
        <v>121</v>
      </c>
      <c r="B8" s="67" t="s">
        <v>61</v>
      </c>
      <c r="C8" s="67" t="s">
        <v>123</v>
      </c>
      <c r="D8" s="69">
        <f>VLOOKUP(C8,Px_2015_02!$D$16:$K$22,8,FALSE)</f>
        <v>5801.2334000000001</v>
      </c>
      <c r="E8" s="37">
        <f>VLOOKUP(C8,Px_2015_02!$D$16:$K$22,7,FALSE)</f>
        <v>60.334000000000003</v>
      </c>
      <c r="F8" s="37"/>
      <c r="G8">
        <f>('Enel Dx'!M5)/1000</f>
        <v>0</v>
      </c>
      <c r="H8">
        <f>('Enel Dx'!J5)/1000</f>
        <v>1.2569999999999999</v>
      </c>
      <c r="I8" s="97">
        <f t="shared" si="0"/>
        <v>75840</v>
      </c>
      <c r="J8" s="95">
        <f t="shared" si="1"/>
        <v>0</v>
      </c>
      <c r="K8" s="35">
        <v>478.21625875965424</v>
      </c>
      <c r="L8" s="38"/>
      <c r="N8" s="72" t="s">
        <v>145</v>
      </c>
      <c r="O8" s="73">
        <f>SUM(K26:K32)</f>
        <v>467.36685034555194</v>
      </c>
    </row>
    <row r="9" spans="1:15" x14ac:dyDescent="0.3">
      <c r="A9" s="67" t="s">
        <v>121</v>
      </c>
      <c r="B9" s="67" t="s">
        <v>61</v>
      </c>
      <c r="C9" s="67" t="s">
        <v>124</v>
      </c>
      <c r="D9" s="69">
        <f>VLOOKUP(C9,Px_2015_02!$D$16:$K$22,8,FALSE)</f>
        <v>5672.3171000000002</v>
      </c>
      <c r="E9" s="37">
        <f>VLOOKUP(C9,Px_2015_02!$D$16:$K$22,7,FALSE)</f>
        <v>61.715000000000003</v>
      </c>
      <c r="F9" s="37"/>
      <c r="G9">
        <f>('Enel Dx'!M6)/1000</f>
        <v>0</v>
      </c>
      <c r="H9">
        <f>('Enel Dx'!J6)/1000</f>
        <v>0.39800000000000002</v>
      </c>
      <c r="I9" s="97">
        <f t="shared" si="0"/>
        <v>24563</v>
      </c>
      <c r="J9" s="95">
        <f t="shared" si="1"/>
        <v>0</v>
      </c>
      <c r="K9" s="35">
        <v>215.41485414120677</v>
      </c>
      <c r="L9" s="38"/>
      <c r="N9" s="72" t="s">
        <v>42</v>
      </c>
      <c r="O9" s="73">
        <f>+L33</f>
        <v>0</v>
      </c>
    </row>
    <row r="10" spans="1:15" x14ac:dyDescent="0.3">
      <c r="A10" s="67" t="s">
        <v>121</v>
      </c>
      <c r="B10" s="67" t="s">
        <v>61</v>
      </c>
      <c r="C10" s="67" t="s">
        <v>56</v>
      </c>
      <c r="D10" s="69">
        <f>VLOOKUP(C10,Px_2015_02!$D$16:$K$22,8,FALSE)</f>
        <v>5729.6131999999998</v>
      </c>
      <c r="E10" s="37">
        <f>VLOOKUP(C10,Px_2015_02!$D$16:$K$22,7,FALSE)</f>
        <v>58.753</v>
      </c>
      <c r="F10" s="37"/>
      <c r="G10">
        <f>('Enel Dx'!M7)/1000</f>
        <v>0</v>
      </c>
      <c r="H10">
        <f>('Enel Dx'!J7)/1000</f>
        <v>461.49799999999999</v>
      </c>
      <c r="I10" s="97">
        <f t="shared" si="0"/>
        <v>27114392</v>
      </c>
      <c r="J10" s="95">
        <f t="shared" si="1"/>
        <v>0</v>
      </c>
      <c r="K10" s="35">
        <v>0</v>
      </c>
      <c r="L10" s="38"/>
      <c r="N10" s="74" t="s">
        <v>57</v>
      </c>
      <c r="O10" s="75">
        <f>+SUM(O6:O9)</f>
        <v>76559099.366850346</v>
      </c>
    </row>
    <row r="11" spans="1:15" x14ac:dyDescent="0.3">
      <c r="A11" s="67" t="s">
        <v>121</v>
      </c>
      <c r="B11" s="67" t="s">
        <v>61</v>
      </c>
      <c r="C11" s="67" t="s">
        <v>125</v>
      </c>
      <c r="D11" s="69">
        <f>VLOOKUP(C11,Px_2015_02!$D$16:$K$22,8,FALSE)</f>
        <v>5731.9050999999999</v>
      </c>
      <c r="E11" s="37">
        <f>VLOOKUP(C11,Px_2015_02!$D$16:$K$22,7,FALSE)</f>
        <v>60.334000000000003</v>
      </c>
      <c r="F11" s="37"/>
      <c r="G11">
        <f>('Enel Dx'!M8)/1000</f>
        <v>0</v>
      </c>
      <c r="H11">
        <f>('Enel Dx'!J8)/1000</f>
        <v>3.927</v>
      </c>
      <c r="I11" s="97">
        <f t="shared" si="0"/>
        <v>236932</v>
      </c>
      <c r="J11" s="95">
        <f t="shared" si="1"/>
        <v>0</v>
      </c>
      <c r="K11" s="35">
        <v>588.30857576787628</v>
      </c>
      <c r="L11" s="38"/>
    </row>
    <row r="12" spans="1:15" x14ac:dyDescent="0.3">
      <c r="A12" s="67" t="s">
        <v>121</v>
      </c>
      <c r="B12" s="67" t="s">
        <v>62</v>
      </c>
      <c r="C12" s="67" t="s">
        <v>53</v>
      </c>
      <c r="D12" s="69">
        <f>VLOOKUP(C12,Px_2015_02!$D$16:$K$22,8,FALSE)</f>
        <v>5683.2033000000001</v>
      </c>
      <c r="E12" s="37">
        <f>VLOOKUP(C12,Px_2015_02!$D$16:$K$22,7,FALSE)</f>
        <v>61.097000000000001</v>
      </c>
      <c r="F12" s="37"/>
      <c r="G12">
        <f>('Enel Dx'!M9)/1000</f>
        <v>0</v>
      </c>
      <c r="H12">
        <f>('Enel Dx'!J9)/1000</f>
        <v>1265.3320000000001</v>
      </c>
      <c r="I12" s="97">
        <f t="shared" si="0"/>
        <v>77307989</v>
      </c>
      <c r="J12" s="95">
        <f t="shared" si="1"/>
        <v>0</v>
      </c>
      <c r="K12" s="35">
        <v>0</v>
      </c>
      <c r="L12" s="38"/>
      <c r="N12" s="77" t="s">
        <v>146</v>
      </c>
      <c r="O12" t="s">
        <v>19</v>
      </c>
    </row>
    <row r="13" spans="1:15" ht="13.8" customHeight="1" x14ac:dyDescent="0.3">
      <c r="A13" s="67" t="s">
        <v>121</v>
      </c>
      <c r="B13" s="67" t="s">
        <v>62</v>
      </c>
      <c r="C13" s="67" t="s">
        <v>54</v>
      </c>
      <c r="D13" s="69">
        <f>VLOOKUP(C13,Px_2015_02!$D$16:$K$22,8,FALSE)</f>
        <v>5787.4822999999997</v>
      </c>
      <c r="E13" s="37">
        <f>VLOOKUP(C13,Px_2015_02!$D$16:$K$22,7,FALSE)</f>
        <v>59.517000000000003</v>
      </c>
      <c r="F13" s="37"/>
      <c r="G13">
        <f>('Enel Dx'!M10)/1000</f>
        <v>0</v>
      </c>
      <c r="H13">
        <f>('Enel Dx'!J10)/1000</f>
        <v>1829.7650000000001</v>
      </c>
      <c r="I13" s="97">
        <f t="shared" si="0"/>
        <v>108902124</v>
      </c>
      <c r="J13" s="95">
        <f t="shared" si="1"/>
        <v>0</v>
      </c>
      <c r="K13" s="35">
        <v>0</v>
      </c>
      <c r="L13" s="38"/>
      <c r="N13" s="71" t="s">
        <v>144</v>
      </c>
      <c r="O13" s="71" t="s">
        <v>122</v>
      </c>
    </row>
    <row r="14" spans="1:15" x14ac:dyDescent="0.3">
      <c r="A14" s="67" t="s">
        <v>121</v>
      </c>
      <c r="B14" s="67" t="s">
        <v>62</v>
      </c>
      <c r="C14" s="67" t="s">
        <v>55</v>
      </c>
      <c r="D14" s="69">
        <f>VLOOKUP(C14,Px_2015_02!$D$16:$K$22,8,FALSE)</f>
        <v>5793.2120000000004</v>
      </c>
      <c r="E14" s="37">
        <f>VLOOKUP(C14,Px_2015_02!$D$16:$K$22,7,FALSE)</f>
        <v>59.558999999999997</v>
      </c>
      <c r="F14" s="37"/>
      <c r="G14">
        <f>('Enel Dx'!M11)/1000</f>
        <v>0</v>
      </c>
      <c r="H14">
        <f>('Enel Dx'!J11)/1000</f>
        <v>1655.787</v>
      </c>
      <c r="I14" s="97">
        <f t="shared" si="0"/>
        <v>98617018</v>
      </c>
      <c r="J14" s="95">
        <f t="shared" si="1"/>
        <v>0</v>
      </c>
      <c r="K14" s="35">
        <v>0</v>
      </c>
      <c r="L14" s="38"/>
      <c r="N14" s="72" t="str">
        <f>+"Active Energy:  "&amp;ROUND(SUM(H5:H25)*1000,2)&amp;" kWh"</f>
        <v>Active Energy:  11792039 kWh</v>
      </c>
      <c r="O14" s="73">
        <f>SUM(I5:I25)</f>
        <v>705044360</v>
      </c>
    </row>
    <row r="15" spans="1:15" x14ac:dyDescent="0.3">
      <c r="A15" s="67" t="s">
        <v>121</v>
      </c>
      <c r="B15" s="67" t="s">
        <v>62</v>
      </c>
      <c r="C15" s="67" t="s">
        <v>123</v>
      </c>
      <c r="D15" s="69">
        <f>VLOOKUP(C15,Px_2015_02!$D$16:$K$22,8,FALSE)</f>
        <v>5801.2334000000001</v>
      </c>
      <c r="E15" s="37">
        <f>VLOOKUP(C15,Px_2015_02!$D$16:$K$22,7,FALSE)</f>
        <v>60.334000000000003</v>
      </c>
      <c r="F15" s="37"/>
      <c r="G15">
        <f>('Enel Dx'!M12)/1000</f>
        <v>0</v>
      </c>
      <c r="H15">
        <f>('Enel Dx'!J12)/1000</f>
        <v>1.6479999999999999</v>
      </c>
      <c r="I15" s="97">
        <f t="shared" si="0"/>
        <v>99430</v>
      </c>
      <c r="J15" s="95">
        <f t="shared" si="1"/>
        <v>0</v>
      </c>
      <c r="K15" s="35">
        <v>626.9692875385125</v>
      </c>
      <c r="L15" s="38"/>
      <c r="N15" s="72" t="str">
        <f>+"Capacity:  "&amp;ROUND(SUM(G5:G25)*1000,2)&amp;" kW"</f>
        <v>Capacity:  6585 kW</v>
      </c>
      <c r="O15" s="73">
        <f>SUM(J5:J25)</f>
        <v>37914769</v>
      </c>
    </row>
    <row r="16" spans="1:15" x14ac:dyDescent="0.3">
      <c r="A16" s="67" t="s">
        <v>121</v>
      </c>
      <c r="B16" s="67" t="s">
        <v>62</v>
      </c>
      <c r="C16" s="67" t="s">
        <v>124</v>
      </c>
      <c r="D16" s="69">
        <f>VLOOKUP(C16,Px_2015_02!$D$16:$K$22,8,FALSE)</f>
        <v>5672.3171000000002</v>
      </c>
      <c r="E16" s="37">
        <f>VLOOKUP(C16,Px_2015_02!$D$16:$K$22,7,FALSE)</f>
        <v>61.715000000000003</v>
      </c>
      <c r="F16" s="37"/>
      <c r="G16">
        <f>('Enel Dx'!M13)/1000</f>
        <v>0</v>
      </c>
      <c r="H16">
        <f>('Enel Dx'!J13)/1000</f>
        <v>0.52500000000000002</v>
      </c>
      <c r="I16" s="97">
        <f t="shared" si="0"/>
        <v>32400</v>
      </c>
      <c r="J16" s="95">
        <f t="shared" si="1"/>
        <v>0</v>
      </c>
      <c r="K16" s="35">
        <v>284.15275985963206</v>
      </c>
      <c r="L16" s="38"/>
      <c r="N16" s="72" t="s">
        <v>145</v>
      </c>
      <c r="O16" s="73">
        <f>SUM(K5:K25)</f>
        <v>4081.1711580229703</v>
      </c>
    </row>
    <row r="17" spans="1:15" x14ac:dyDescent="0.3">
      <c r="A17" s="67" t="s">
        <v>121</v>
      </c>
      <c r="B17" s="67" t="s">
        <v>62</v>
      </c>
      <c r="C17" s="67" t="s">
        <v>56</v>
      </c>
      <c r="D17" s="69">
        <f>VLOOKUP(C17,Px_2015_02!$D$16:$K$22,8,FALSE)</f>
        <v>5729.6131999999998</v>
      </c>
      <c r="E17" s="37">
        <f>VLOOKUP(C17,Px_2015_02!$D$16:$K$22,7,FALSE)</f>
        <v>58.753</v>
      </c>
      <c r="F17" s="37"/>
      <c r="G17">
        <f>('Enel Dx'!M14)/1000</f>
        <v>0</v>
      </c>
      <c r="H17">
        <f>('Enel Dx'!J14)/1000</f>
        <v>749.93399999999997</v>
      </c>
      <c r="I17" s="97">
        <f t="shared" si="0"/>
        <v>44060872</v>
      </c>
      <c r="J17" s="95">
        <f t="shared" si="1"/>
        <v>0</v>
      </c>
      <c r="K17" s="35">
        <v>0</v>
      </c>
      <c r="L17" s="38"/>
      <c r="N17" s="72" t="s">
        <v>42</v>
      </c>
      <c r="O17" s="73">
        <f>+L41</f>
        <v>0</v>
      </c>
    </row>
    <row r="18" spans="1:15" x14ac:dyDescent="0.3">
      <c r="A18" s="67" t="s">
        <v>121</v>
      </c>
      <c r="B18" s="67" t="s">
        <v>62</v>
      </c>
      <c r="C18" s="67" t="s">
        <v>125</v>
      </c>
      <c r="D18" s="69">
        <f>VLOOKUP(C18,Px_2015_02!$D$16:$K$22,8,FALSE)</f>
        <v>5731.9050999999999</v>
      </c>
      <c r="E18" s="37">
        <f>VLOOKUP(C18,Px_2015_02!$D$16:$K$22,7,FALSE)</f>
        <v>60.334000000000003</v>
      </c>
      <c r="F18" s="37"/>
      <c r="G18">
        <f>('Enel Dx'!M15)/1000</f>
        <v>0</v>
      </c>
      <c r="H18">
        <f>('Enel Dx'!J15)/1000</f>
        <v>6.3220000000000001</v>
      </c>
      <c r="I18" s="97">
        <f t="shared" si="0"/>
        <v>381432</v>
      </c>
      <c r="J18" s="95">
        <f t="shared" si="1"/>
        <v>0</v>
      </c>
      <c r="K18" s="35">
        <v>947.10639572307457</v>
      </c>
      <c r="L18" s="38"/>
      <c r="N18" s="74" t="s">
        <v>57</v>
      </c>
      <c r="O18" s="75">
        <f>+SUM(O14:O17)</f>
        <v>742963210.17115808</v>
      </c>
    </row>
    <row r="19" spans="1:15" x14ac:dyDescent="0.3">
      <c r="A19" s="67" t="s">
        <v>121</v>
      </c>
      <c r="B19" s="67" t="s">
        <v>63</v>
      </c>
      <c r="C19" s="67" t="s">
        <v>53</v>
      </c>
      <c r="D19" s="69">
        <f>VLOOKUP(C19,Px_2015_02!$D$16:$K$22,8,FALSE)</f>
        <v>5683.2033000000001</v>
      </c>
      <c r="E19" s="37">
        <f>VLOOKUP(C19,Px_2015_02!$D$16:$K$22,7,FALSE)</f>
        <v>61.097000000000001</v>
      </c>
      <c r="F19" s="37"/>
      <c r="G19">
        <f>('Enel Dx'!M16)/1000</f>
        <v>1.5029999999999999</v>
      </c>
      <c r="H19">
        <f>('Enel Dx'!J16)/1000</f>
        <v>642.46600000000001</v>
      </c>
      <c r="I19" s="97">
        <f t="shared" si="0"/>
        <v>39252745</v>
      </c>
      <c r="J19" s="95">
        <f t="shared" si="1"/>
        <v>8541855</v>
      </c>
      <c r="K19" s="35">
        <v>0</v>
      </c>
      <c r="L19" s="38"/>
    </row>
    <row r="20" spans="1:15" x14ac:dyDescent="0.3">
      <c r="A20" s="67" t="s">
        <v>121</v>
      </c>
      <c r="B20" s="67" t="s">
        <v>63</v>
      </c>
      <c r="C20" s="67" t="s">
        <v>54</v>
      </c>
      <c r="D20" s="69">
        <f>VLOOKUP(C20,Px_2015_02!$D$16:$K$22,8,FALSE)</f>
        <v>5787.4822999999997</v>
      </c>
      <c r="E20" s="37">
        <f>VLOOKUP(C20,Px_2015_02!$D$16:$K$22,7,FALSE)</f>
        <v>59.517000000000003</v>
      </c>
      <c r="F20" s="37"/>
      <c r="G20">
        <f>('Enel Dx'!M17)/1000</f>
        <v>2.173</v>
      </c>
      <c r="H20">
        <f>('Enel Dx'!J17)/1000</f>
        <v>928.88699999999994</v>
      </c>
      <c r="I20" s="97">
        <f t="shared" si="0"/>
        <v>55284568</v>
      </c>
      <c r="J20" s="95">
        <f t="shared" si="1"/>
        <v>12576199</v>
      </c>
      <c r="K20" s="35">
        <v>0</v>
      </c>
      <c r="L20" s="38"/>
    </row>
    <row r="21" spans="1:15" x14ac:dyDescent="0.3">
      <c r="A21" s="67" t="s">
        <v>121</v>
      </c>
      <c r="B21" s="67" t="s">
        <v>63</v>
      </c>
      <c r="C21" s="67" t="s">
        <v>55</v>
      </c>
      <c r="D21" s="69">
        <f>VLOOKUP(C21,Px_2015_02!$D$16:$K$22,8,FALSE)</f>
        <v>5793.2120000000004</v>
      </c>
      <c r="E21" s="37">
        <f>VLOOKUP(C21,Px_2015_02!$D$16:$K$22,7,FALSE)</f>
        <v>59.558999999999997</v>
      </c>
      <c r="F21" s="37"/>
      <c r="G21">
        <f>('Enel Dx'!M18)/1000</f>
        <v>2.0310000000000001</v>
      </c>
      <c r="H21">
        <f>('Enel Dx'!J18)/1000</f>
        <v>867.82600000000002</v>
      </c>
      <c r="I21" s="97">
        <f t="shared" si="0"/>
        <v>51686849</v>
      </c>
      <c r="J21" s="95">
        <f t="shared" si="1"/>
        <v>11766014</v>
      </c>
      <c r="K21" s="35">
        <v>0</v>
      </c>
      <c r="L21" s="38"/>
    </row>
    <row r="22" spans="1:15" x14ac:dyDescent="0.3">
      <c r="A22" s="67" t="s">
        <v>121</v>
      </c>
      <c r="B22" s="67" t="s">
        <v>63</v>
      </c>
      <c r="C22" s="67" t="s">
        <v>123</v>
      </c>
      <c r="D22" s="69">
        <f>VLOOKUP(C22,Px_2015_02!$D$16:$K$22,8,FALSE)</f>
        <v>5801.2334000000001</v>
      </c>
      <c r="E22" s="37">
        <f>VLOOKUP(C22,Px_2015_02!$D$16:$K$22,7,FALSE)</f>
        <v>60.334000000000003</v>
      </c>
      <c r="F22" s="37"/>
      <c r="G22">
        <f>('Enel Dx'!M19)/1000</f>
        <v>2E-3</v>
      </c>
      <c r="H22">
        <f>('Enel Dx'!J19)/1000</f>
        <v>0.88500000000000001</v>
      </c>
      <c r="I22" s="97">
        <f t="shared" si="0"/>
        <v>53396</v>
      </c>
      <c r="J22" s="95">
        <f t="shared" si="1"/>
        <v>11602</v>
      </c>
      <c r="K22" s="35">
        <v>336.69163802887351</v>
      </c>
      <c r="L22" s="38"/>
    </row>
    <row r="23" spans="1:15" x14ac:dyDescent="0.3">
      <c r="A23" s="67" t="s">
        <v>121</v>
      </c>
      <c r="B23" s="67" t="s">
        <v>63</v>
      </c>
      <c r="C23" s="67" t="s">
        <v>124</v>
      </c>
      <c r="D23" s="69">
        <f>VLOOKUP(C23,Px_2015_02!$D$16:$K$22,8,FALSE)</f>
        <v>5672.3171000000002</v>
      </c>
      <c r="E23" s="37">
        <f>VLOOKUP(C23,Px_2015_02!$D$16:$K$22,7,FALSE)</f>
        <v>61.715000000000003</v>
      </c>
      <c r="F23" s="37"/>
      <c r="G23">
        <f>('Enel Dx'!M20)/1000</f>
        <v>1E-3</v>
      </c>
      <c r="H23">
        <f>('Enel Dx'!J20)/1000</f>
        <v>0.28199999999999997</v>
      </c>
      <c r="I23" s="97">
        <f t="shared" si="0"/>
        <v>17404</v>
      </c>
      <c r="J23" s="95">
        <f t="shared" si="1"/>
        <v>5672</v>
      </c>
      <c r="K23" s="35">
        <v>152.63062529603096</v>
      </c>
      <c r="L23" s="38"/>
    </row>
    <row r="24" spans="1:15" x14ac:dyDescent="0.3">
      <c r="A24" s="67" t="s">
        <v>121</v>
      </c>
      <c r="B24" s="67" t="s">
        <v>63</v>
      </c>
      <c r="C24" s="67" t="s">
        <v>56</v>
      </c>
      <c r="D24" s="69">
        <f>VLOOKUP(C24,Px_2015_02!$D$16:$K$22,8,FALSE)</f>
        <v>5729.6131999999998</v>
      </c>
      <c r="E24" s="37">
        <f>VLOOKUP(C24,Px_2015_02!$D$16:$K$22,7,FALSE)</f>
        <v>58.753</v>
      </c>
      <c r="F24" s="37"/>
      <c r="G24">
        <f>('Enel Dx'!M21)/1000</f>
        <v>0.86799999999999999</v>
      </c>
      <c r="H24">
        <f>('Enel Dx'!J21)/1000</f>
        <v>370.94499999999999</v>
      </c>
      <c r="I24" s="97">
        <f t="shared" si="0"/>
        <v>21794132</v>
      </c>
      <c r="J24" s="95">
        <f t="shared" si="1"/>
        <v>4973304</v>
      </c>
      <c r="K24" s="35">
        <v>0</v>
      </c>
      <c r="L24" s="38"/>
    </row>
    <row r="25" spans="1:15" x14ac:dyDescent="0.3">
      <c r="A25" s="67" t="s">
        <v>121</v>
      </c>
      <c r="B25" s="67" t="s">
        <v>63</v>
      </c>
      <c r="C25" s="67" t="s">
        <v>125</v>
      </c>
      <c r="D25" s="69">
        <f>VLOOKUP(C25,Px_2015_02!$D$16:$K$22,8,FALSE)</f>
        <v>5731.9050999999999</v>
      </c>
      <c r="E25" s="37">
        <f>VLOOKUP(C25,Px_2015_02!$D$16:$K$22,7,FALSE)</f>
        <v>60.334000000000003</v>
      </c>
      <c r="F25" s="37"/>
      <c r="G25">
        <f>('Enel Dx'!M22)/1000</f>
        <v>7.0000000000000001E-3</v>
      </c>
      <c r="H25">
        <f>('Enel Dx'!J22)/1000</f>
        <v>3.0150000000000001</v>
      </c>
      <c r="I25" s="97">
        <f t="shared" si="0"/>
        <v>181907</v>
      </c>
      <c r="J25" s="95">
        <f t="shared" si="1"/>
        <v>40123</v>
      </c>
      <c r="K25" s="35">
        <v>451.68076290810973</v>
      </c>
      <c r="L25" s="38"/>
    </row>
    <row r="26" spans="1:15" x14ac:dyDescent="0.3">
      <c r="A26" s="67" t="s">
        <v>121</v>
      </c>
      <c r="B26" s="67" t="s">
        <v>60</v>
      </c>
      <c r="C26" s="67" t="s">
        <v>53</v>
      </c>
      <c r="D26" s="69">
        <f>VLOOKUP(C26,Px_2015_01!$D$16:$K$22,8,FALSE)</f>
        <v>6958.0401000000002</v>
      </c>
      <c r="E26" s="37">
        <f>VLOOKUP(C26,Px_2015_01!$D$16:$K$22,7,FALSE)</f>
        <v>42.070999999999998</v>
      </c>
      <c r="F26" s="37"/>
      <c r="G26">
        <f>('Enel Dx'!M23)/1000</f>
        <v>0.72299999999999998</v>
      </c>
      <c r="H26">
        <f>('Enel Dx'!J23)/1000</f>
        <v>308.80900000000003</v>
      </c>
      <c r="I26" s="97">
        <f t="shared" si="0"/>
        <v>12991903</v>
      </c>
      <c r="J26" s="95">
        <f t="shared" si="1"/>
        <v>5030663</v>
      </c>
      <c r="K26" s="35">
        <v>0</v>
      </c>
      <c r="L26" s="38"/>
    </row>
    <row r="27" spans="1:15" x14ac:dyDescent="0.3">
      <c r="A27" s="67" t="s">
        <v>121</v>
      </c>
      <c r="B27" s="67" t="s">
        <v>60</v>
      </c>
      <c r="C27" s="36" t="s">
        <v>54</v>
      </c>
      <c r="D27" s="69">
        <f>VLOOKUP(C27,Px_2015_01!$D$16:$K$22,8,FALSE)</f>
        <v>7101.2731999999996</v>
      </c>
      <c r="E27" s="37">
        <f>VLOOKUP(C27,Px_2015_01!$D$16:$K$22,7,FALSE)</f>
        <v>39.661000000000001</v>
      </c>
      <c r="F27" s="37"/>
      <c r="G27">
        <f>('Enel Dx'!M24)/1000</f>
        <v>1.048</v>
      </c>
      <c r="H27">
        <f>('Enel Dx'!J24)/1000</f>
        <v>447.77800000000002</v>
      </c>
      <c r="I27" s="97">
        <f t="shared" si="0"/>
        <v>17759323</v>
      </c>
      <c r="J27" s="95">
        <f t="shared" si="1"/>
        <v>7442134</v>
      </c>
      <c r="K27" s="35">
        <v>0</v>
      </c>
      <c r="L27" s="38"/>
    </row>
    <row r="28" spans="1:15" x14ac:dyDescent="0.3">
      <c r="A28" s="67" t="s">
        <v>121</v>
      </c>
      <c r="B28" s="67" t="s">
        <v>60</v>
      </c>
      <c r="C28" s="36" t="s">
        <v>55</v>
      </c>
      <c r="D28" s="69">
        <f>VLOOKUP(C28,Px_2015_01!$D$16:$K$22,8,FALSE)</f>
        <v>7111.1028999999999</v>
      </c>
      <c r="E28" s="37">
        <f>VLOOKUP(C28,Px_2015_01!$D$16:$K$22,7,FALSE)</f>
        <v>39.673000000000002</v>
      </c>
      <c r="F28" s="37"/>
      <c r="G28">
        <f>('Enel Dx'!M25)/1000</f>
        <v>0.96099999999999997</v>
      </c>
      <c r="H28">
        <f>('Enel Dx'!J25)/1000</f>
        <v>410.88</v>
      </c>
      <c r="I28" s="97">
        <f t="shared" si="0"/>
        <v>16300842</v>
      </c>
      <c r="J28" s="95">
        <f t="shared" si="1"/>
        <v>6833770</v>
      </c>
      <c r="K28" s="35">
        <v>0</v>
      </c>
      <c r="L28" s="38"/>
    </row>
    <row r="29" spans="1:15" x14ac:dyDescent="0.3">
      <c r="A29" s="67" t="s">
        <v>121</v>
      </c>
      <c r="B29" s="67" t="s">
        <v>60</v>
      </c>
      <c r="C29" s="36" t="s">
        <v>123</v>
      </c>
      <c r="D29" s="69">
        <f>VLOOKUP(C29,Px_2015_01!$D$16:$K$22,8,FALSE)</f>
        <v>7050.0182000000004</v>
      </c>
      <c r="E29" s="37">
        <f>VLOOKUP(C29,Px_2015_01!$D$16:$K$22,7,FALSE)</f>
        <v>40.488</v>
      </c>
      <c r="F29" s="37"/>
      <c r="G29">
        <f>('Enel Dx'!M26)/1000</f>
        <v>1E-3</v>
      </c>
      <c r="H29">
        <f>('Enel Dx'!J26)/1000</f>
        <v>0.434</v>
      </c>
      <c r="I29" s="97">
        <f t="shared" si="0"/>
        <v>17572</v>
      </c>
      <c r="J29" s="95">
        <f t="shared" si="1"/>
        <v>7050</v>
      </c>
      <c r="K29" s="35">
        <v>165.11205751924419</v>
      </c>
      <c r="L29" s="38"/>
    </row>
    <row r="30" spans="1:15" x14ac:dyDescent="0.3">
      <c r="A30" s="67" t="s">
        <v>121</v>
      </c>
      <c r="B30" s="67" t="s">
        <v>60</v>
      </c>
      <c r="C30" s="36" t="s">
        <v>124</v>
      </c>
      <c r="D30" s="69">
        <f>VLOOKUP(C30,Px_2015_01!$D$16:$K$22,8,FALSE)</f>
        <v>6906.0829999999996</v>
      </c>
      <c r="E30" s="37">
        <f>VLOOKUP(C30,Px_2015_01!$D$16:$K$22,7,FALSE)</f>
        <v>42.145000000000003</v>
      </c>
      <c r="F30" s="37"/>
      <c r="G30">
        <f>('Enel Dx'!M27)/1000</f>
        <v>0</v>
      </c>
      <c r="H30">
        <f>('Enel Dx'!J27)/1000</f>
        <v>0.13800000000000001</v>
      </c>
      <c r="I30" s="97">
        <f t="shared" si="0"/>
        <v>5816</v>
      </c>
      <c r="J30" s="95">
        <f t="shared" si="1"/>
        <v>0</v>
      </c>
      <c r="K30" s="35">
        <v>74.691582591674717</v>
      </c>
      <c r="L30" s="38"/>
    </row>
    <row r="31" spans="1:15" x14ac:dyDescent="0.3">
      <c r="A31" s="67" t="s">
        <v>121</v>
      </c>
      <c r="B31" s="67" t="s">
        <v>60</v>
      </c>
      <c r="C31" s="36" t="s">
        <v>56</v>
      </c>
      <c r="D31" s="69">
        <f>VLOOKUP(C31,Px_2015_01!$D$16:$K$22,8,FALSE)</f>
        <v>7021.2312000000002</v>
      </c>
      <c r="E31" s="37">
        <f>VLOOKUP(C31,Px_2015_01!$D$16:$K$22,7,FALSE)</f>
        <v>39.183</v>
      </c>
      <c r="F31" s="37"/>
      <c r="G31">
        <f>('Enel Dx'!M28)/1000</f>
        <v>0.42399999999999999</v>
      </c>
      <c r="H31">
        <f>('Enel Dx'!J28)/1000</f>
        <v>181.268</v>
      </c>
      <c r="I31" s="97">
        <f t="shared" si="0"/>
        <v>7102624</v>
      </c>
      <c r="J31" s="95">
        <f t="shared" si="1"/>
        <v>2977002</v>
      </c>
      <c r="K31" s="35">
        <v>0</v>
      </c>
      <c r="L31" s="38"/>
    </row>
    <row r="32" spans="1:15" x14ac:dyDescent="0.3">
      <c r="A32" s="44" t="s">
        <v>121</v>
      </c>
      <c r="B32" s="44" t="s">
        <v>60</v>
      </c>
      <c r="C32" s="45" t="s">
        <v>125</v>
      </c>
      <c r="D32" s="69">
        <f>VLOOKUP(C32,Px_2015_01!$D$16:$K$22,8,FALSE)</f>
        <v>6974.1889000000001</v>
      </c>
      <c r="E32" s="37">
        <f>VLOOKUP(C32,Px_2015_01!$D$16:$K$22,7,FALSE)</f>
        <v>40.840000000000003</v>
      </c>
      <c r="F32" s="37"/>
      <c r="G32">
        <f>('Enel Dx'!M29)/1000</f>
        <v>4.0000000000000001E-3</v>
      </c>
      <c r="H32">
        <f>('Enel Dx'!J29)/1000</f>
        <v>1.5189999999999999</v>
      </c>
      <c r="I32" s="98">
        <f t="shared" si="0"/>
        <v>62036</v>
      </c>
      <c r="J32" s="96">
        <f t="shared" si="1"/>
        <v>27897</v>
      </c>
      <c r="K32" s="35">
        <v>227.56321023463303</v>
      </c>
      <c r="L32" s="38"/>
    </row>
    <row r="33" spans="1:14" x14ac:dyDescent="0.3">
      <c r="A33" s="44"/>
      <c r="B33" s="44"/>
      <c r="C33" s="44"/>
      <c r="D33" s="39"/>
      <c r="E33" s="41"/>
      <c r="F33" s="42" t="s">
        <v>57</v>
      </c>
      <c r="G33" s="50">
        <f>+SUM(G5:G32)</f>
        <v>9.7460000000000004</v>
      </c>
      <c r="H33" s="76">
        <f>+SUM(H5:H32)</f>
        <v>13142.864999999998</v>
      </c>
      <c r="I33" s="93">
        <f>+SUM(I5:I32)</f>
        <v>759284476</v>
      </c>
      <c r="J33" s="94">
        <f>+SUM(J5:J32)</f>
        <v>60233285</v>
      </c>
      <c r="K33" s="43">
        <f>+SUM(K5:K32)</f>
        <v>4548.5380083685222</v>
      </c>
      <c r="L33" s="40">
        <v>0</v>
      </c>
      <c r="M33" s="70"/>
    </row>
    <row r="35" spans="1:14" x14ac:dyDescent="0.3">
      <c r="I35" s="70"/>
      <c r="J35" s="70"/>
      <c r="K35" s="35"/>
      <c r="M35" s="70"/>
    </row>
    <row r="36" spans="1:14" x14ac:dyDescent="0.3">
      <c r="I36" s="70"/>
      <c r="J36" s="70"/>
      <c r="K36" s="70"/>
    </row>
    <row r="37" spans="1:14" x14ac:dyDescent="0.3">
      <c r="I37" s="70"/>
      <c r="J37" s="70"/>
      <c r="K37" s="70"/>
      <c r="N37" s="70"/>
    </row>
    <row r="39" spans="1:14" x14ac:dyDescent="0.3">
      <c r="M39" s="70"/>
    </row>
  </sheetData>
  <mergeCells count="5">
    <mergeCell ref="I2:L2"/>
    <mergeCell ref="A3:A4"/>
    <mergeCell ref="B3:B4"/>
    <mergeCell ref="C3:C4"/>
    <mergeCell ref="N3:O3"/>
  </mergeCells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opLeftCell="F1" zoomScale="55" zoomScaleNormal="55" workbookViewId="0">
      <selection activeCell="M2" sqref="M2:M29"/>
    </sheetView>
  </sheetViews>
  <sheetFormatPr baseColWidth="10" defaultColWidth="8.88671875" defaultRowHeight="14.4" x14ac:dyDescent="0.3"/>
  <cols>
    <col min="1" max="1" width="9.109375" bestFit="1" customWidth="1"/>
    <col min="2" max="2" width="6.6640625" bestFit="1" customWidth="1"/>
    <col min="3" max="3" width="53.109375" bestFit="1" customWidth="1"/>
    <col min="4" max="4" width="10.77734375" bestFit="1" customWidth="1"/>
    <col min="5" max="5" width="18.6640625" bestFit="1" customWidth="1"/>
    <col min="6" max="6" width="28" bestFit="1" customWidth="1"/>
    <col min="7" max="7" width="13" bestFit="1" customWidth="1"/>
    <col min="8" max="8" width="13.44140625" bestFit="1" customWidth="1"/>
    <col min="9" max="9" width="12" bestFit="1" customWidth="1"/>
    <col min="10" max="10" width="18.6640625" bestFit="1" customWidth="1"/>
    <col min="11" max="11" width="16.21875" bestFit="1" customWidth="1"/>
    <col min="12" max="12" width="21.21875" bestFit="1" customWidth="1"/>
    <col min="13" max="13" width="17.6640625" bestFit="1" customWidth="1"/>
    <col min="14" max="14" width="17.44140625" bestFit="1" customWidth="1"/>
    <col min="15" max="15" width="22.44140625" bestFit="1" customWidth="1"/>
  </cols>
  <sheetData>
    <row r="1" spans="1:15" ht="58.2" thickBot="1" x14ac:dyDescent="0.35">
      <c r="A1" s="51" t="s">
        <v>64</v>
      </c>
      <c r="B1" s="52" t="s">
        <v>65</v>
      </c>
      <c r="C1" s="53" t="s">
        <v>58</v>
      </c>
      <c r="D1" s="52" t="s">
        <v>66</v>
      </c>
      <c r="E1" s="52" t="s">
        <v>67</v>
      </c>
      <c r="F1" s="52" t="s">
        <v>68</v>
      </c>
      <c r="G1" s="52" t="s">
        <v>69</v>
      </c>
      <c r="H1" s="52" t="s">
        <v>70</v>
      </c>
      <c r="I1" s="52" t="s">
        <v>71</v>
      </c>
      <c r="J1" s="52" t="s">
        <v>72</v>
      </c>
      <c r="K1" s="52" t="s">
        <v>73</v>
      </c>
      <c r="L1" s="52" t="s">
        <v>74</v>
      </c>
      <c r="M1" s="52" t="s">
        <v>75</v>
      </c>
      <c r="N1" s="52" t="s">
        <v>76</v>
      </c>
      <c r="O1" s="52" t="s">
        <v>77</v>
      </c>
    </row>
    <row r="2" spans="1:15" ht="15" thickBot="1" x14ac:dyDescent="0.35">
      <c r="A2" s="54" t="s">
        <v>59</v>
      </c>
      <c r="B2" s="55">
        <v>44562</v>
      </c>
      <c r="C2" s="55" t="s">
        <v>78</v>
      </c>
      <c r="D2" s="56" t="s">
        <v>79</v>
      </c>
      <c r="E2" s="57" t="s">
        <v>80</v>
      </c>
      <c r="F2" s="58" t="s">
        <v>81</v>
      </c>
      <c r="G2" s="59">
        <v>787950.48510615248</v>
      </c>
      <c r="H2" s="59">
        <v>0</v>
      </c>
      <c r="I2" s="60">
        <v>0</v>
      </c>
      <c r="J2" s="61">
        <v>787950</v>
      </c>
      <c r="K2" s="62">
        <v>61.097000000000001</v>
      </c>
      <c r="L2" s="63">
        <v>48141381</v>
      </c>
      <c r="M2" s="64">
        <v>0</v>
      </c>
      <c r="N2" s="65">
        <v>5683.2033000000001</v>
      </c>
      <c r="O2" s="66">
        <v>0</v>
      </c>
    </row>
    <row r="3" spans="1:15" ht="15" thickBot="1" x14ac:dyDescent="0.35">
      <c r="A3" s="54" t="s">
        <v>59</v>
      </c>
      <c r="B3" s="55">
        <v>44562</v>
      </c>
      <c r="C3" s="55" t="s">
        <v>78</v>
      </c>
      <c r="D3" s="56" t="s">
        <v>79</v>
      </c>
      <c r="E3" s="57" t="s">
        <v>82</v>
      </c>
      <c r="F3" s="58" t="s">
        <v>83</v>
      </c>
      <c r="G3" s="59">
        <v>1150226.1998310906</v>
      </c>
      <c r="H3" s="59">
        <v>0</v>
      </c>
      <c r="I3" s="60">
        <v>0</v>
      </c>
      <c r="J3" s="61">
        <v>1150226</v>
      </c>
      <c r="K3" s="62">
        <v>59.517000000000003</v>
      </c>
      <c r="L3" s="63">
        <v>68458001</v>
      </c>
      <c r="M3" s="64">
        <v>0</v>
      </c>
      <c r="N3" s="65">
        <v>5787.4822999999997</v>
      </c>
      <c r="O3" s="66">
        <v>0</v>
      </c>
    </row>
    <row r="4" spans="1:15" ht="15" thickBot="1" x14ac:dyDescent="0.35">
      <c r="A4" s="54" t="s">
        <v>59</v>
      </c>
      <c r="B4" s="55">
        <v>44562</v>
      </c>
      <c r="C4" s="55" t="s">
        <v>78</v>
      </c>
      <c r="D4" s="56" t="s">
        <v>79</v>
      </c>
      <c r="E4" s="57" t="s">
        <v>84</v>
      </c>
      <c r="F4" s="58" t="s">
        <v>85</v>
      </c>
      <c r="G4" s="59">
        <v>1063163.5306002819</v>
      </c>
      <c r="H4" s="59">
        <v>0</v>
      </c>
      <c r="I4" s="60">
        <v>0</v>
      </c>
      <c r="J4" s="61">
        <v>1063164</v>
      </c>
      <c r="K4" s="62">
        <v>59.558999999999997</v>
      </c>
      <c r="L4" s="63">
        <v>63320985</v>
      </c>
      <c r="M4" s="64">
        <v>0</v>
      </c>
      <c r="N4" s="65">
        <v>5793.2120000000004</v>
      </c>
      <c r="O4" s="66">
        <v>0</v>
      </c>
    </row>
    <row r="5" spans="1:15" ht="15" thickBot="1" x14ac:dyDescent="0.35">
      <c r="A5" s="54" t="s">
        <v>59</v>
      </c>
      <c r="B5" s="55">
        <v>44562</v>
      </c>
      <c r="C5" s="55" t="s">
        <v>78</v>
      </c>
      <c r="D5" s="56" t="s">
        <v>79</v>
      </c>
      <c r="E5" s="57" t="s">
        <v>86</v>
      </c>
      <c r="F5" s="58" t="s">
        <v>87</v>
      </c>
      <c r="G5" s="59">
        <v>1256.6896301745123</v>
      </c>
      <c r="H5" s="59">
        <v>0</v>
      </c>
      <c r="I5" s="60">
        <v>0</v>
      </c>
      <c r="J5" s="61">
        <v>1257</v>
      </c>
      <c r="K5" s="62">
        <v>60.334000000000003</v>
      </c>
      <c r="L5" s="63">
        <v>75840</v>
      </c>
      <c r="M5" s="64">
        <v>0</v>
      </c>
      <c r="N5" s="65">
        <v>5801.2334000000001</v>
      </c>
      <c r="O5" s="66">
        <v>0</v>
      </c>
    </row>
    <row r="6" spans="1:15" ht="15" thickBot="1" x14ac:dyDescent="0.35">
      <c r="A6" s="54" t="s">
        <v>59</v>
      </c>
      <c r="B6" s="55">
        <v>44562</v>
      </c>
      <c r="C6" s="55" t="s">
        <v>78</v>
      </c>
      <c r="D6" s="56" t="s">
        <v>79</v>
      </c>
      <c r="E6" s="57" t="s">
        <v>88</v>
      </c>
      <c r="F6" s="58" t="s">
        <v>89</v>
      </c>
      <c r="G6" s="59">
        <v>397.74088673361643</v>
      </c>
      <c r="H6" s="59">
        <v>0</v>
      </c>
      <c r="I6" s="60">
        <v>0</v>
      </c>
      <c r="J6" s="61">
        <v>398</v>
      </c>
      <c r="K6" s="62">
        <v>61.715000000000003</v>
      </c>
      <c r="L6" s="63">
        <v>24563</v>
      </c>
      <c r="M6" s="64">
        <v>0</v>
      </c>
      <c r="N6" s="65">
        <v>5672.3171000000002</v>
      </c>
      <c r="O6" s="66">
        <v>0</v>
      </c>
    </row>
    <row r="7" spans="1:15" ht="15" thickBot="1" x14ac:dyDescent="0.35">
      <c r="A7" s="54" t="s">
        <v>59</v>
      </c>
      <c r="B7" s="55">
        <v>44562</v>
      </c>
      <c r="C7" s="55" t="s">
        <v>78</v>
      </c>
      <c r="D7" s="56" t="s">
        <v>79</v>
      </c>
      <c r="E7" s="57" t="s">
        <v>90</v>
      </c>
      <c r="F7" s="58" t="s">
        <v>91</v>
      </c>
      <c r="G7" s="59">
        <v>461497.54910805519</v>
      </c>
      <c r="H7" s="59">
        <v>0</v>
      </c>
      <c r="I7" s="60">
        <v>0</v>
      </c>
      <c r="J7" s="61">
        <v>461498</v>
      </c>
      <c r="K7" s="62">
        <v>58.753</v>
      </c>
      <c r="L7" s="63">
        <v>27114392</v>
      </c>
      <c r="M7" s="64">
        <v>0</v>
      </c>
      <c r="N7" s="65">
        <v>5729.6131999999998</v>
      </c>
      <c r="O7" s="66">
        <v>0</v>
      </c>
    </row>
    <row r="8" spans="1:15" ht="15" thickBot="1" x14ac:dyDescent="0.35">
      <c r="A8" s="54" t="s">
        <v>59</v>
      </c>
      <c r="B8" s="55">
        <v>44562</v>
      </c>
      <c r="C8" s="55" t="s">
        <v>78</v>
      </c>
      <c r="D8" s="56" t="s">
        <v>79</v>
      </c>
      <c r="E8" s="57" t="s">
        <v>92</v>
      </c>
      <c r="F8" s="58" t="s">
        <v>93</v>
      </c>
      <c r="G8" s="59">
        <v>3927.3162508447776</v>
      </c>
      <c r="H8" s="59">
        <v>0</v>
      </c>
      <c r="I8" s="60">
        <v>0</v>
      </c>
      <c r="J8" s="61">
        <v>3927</v>
      </c>
      <c r="K8" s="62">
        <v>60.334000000000003</v>
      </c>
      <c r="L8" s="63">
        <v>236932</v>
      </c>
      <c r="M8" s="64">
        <v>0</v>
      </c>
      <c r="N8" s="65">
        <v>5731.9050999999999</v>
      </c>
      <c r="O8" s="66">
        <v>0</v>
      </c>
    </row>
    <row r="9" spans="1:15" ht="15" thickBot="1" x14ac:dyDescent="0.35">
      <c r="A9" s="54" t="s">
        <v>59</v>
      </c>
      <c r="B9" s="55">
        <v>44562</v>
      </c>
      <c r="C9" s="55" t="s">
        <v>94</v>
      </c>
      <c r="D9" s="56" t="s">
        <v>95</v>
      </c>
      <c r="E9" s="57" t="s">
        <v>80</v>
      </c>
      <c r="F9" s="58" t="s">
        <v>96</v>
      </c>
      <c r="G9" s="59">
        <v>0</v>
      </c>
      <c r="H9" s="59">
        <v>1265332.3148040741</v>
      </c>
      <c r="I9" s="60">
        <v>0</v>
      </c>
      <c r="J9" s="61">
        <v>1265332</v>
      </c>
      <c r="K9" s="62">
        <v>61.097000000000001</v>
      </c>
      <c r="L9" s="63">
        <v>77307989</v>
      </c>
      <c r="M9" s="64">
        <v>0</v>
      </c>
      <c r="N9" s="65">
        <v>5683.2033000000001</v>
      </c>
      <c r="O9" s="66">
        <v>0</v>
      </c>
    </row>
    <row r="10" spans="1:15" ht="15" thickBot="1" x14ac:dyDescent="0.35">
      <c r="A10" s="54" t="s">
        <v>59</v>
      </c>
      <c r="B10" s="55">
        <v>44562</v>
      </c>
      <c r="C10" s="55" t="s">
        <v>94</v>
      </c>
      <c r="D10" s="56" t="s">
        <v>95</v>
      </c>
      <c r="E10" s="57" t="s">
        <v>82</v>
      </c>
      <c r="F10" s="58" t="s">
        <v>97</v>
      </c>
      <c r="G10" s="59">
        <v>0</v>
      </c>
      <c r="H10" s="59">
        <v>1829765.4222301501</v>
      </c>
      <c r="I10" s="60">
        <v>0</v>
      </c>
      <c r="J10" s="61">
        <v>1829765</v>
      </c>
      <c r="K10" s="62">
        <v>59.517000000000003</v>
      </c>
      <c r="L10" s="63">
        <v>108902124</v>
      </c>
      <c r="M10" s="64">
        <v>0</v>
      </c>
      <c r="N10" s="65">
        <v>5787.4822999999997</v>
      </c>
      <c r="O10" s="66">
        <v>0</v>
      </c>
    </row>
    <row r="11" spans="1:15" ht="15" thickBot="1" x14ac:dyDescent="0.35">
      <c r="A11" s="54" t="s">
        <v>59</v>
      </c>
      <c r="B11" s="55">
        <v>44562</v>
      </c>
      <c r="C11" s="55" t="s">
        <v>94</v>
      </c>
      <c r="D11" s="56" t="s">
        <v>95</v>
      </c>
      <c r="E11" s="57" t="s">
        <v>84</v>
      </c>
      <c r="F11" s="58" t="s">
        <v>98</v>
      </c>
      <c r="G11" s="59">
        <v>0</v>
      </c>
      <c r="H11" s="59">
        <v>1655787.1652231026</v>
      </c>
      <c r="I11" s="60">
        <v>0</v>
      </c>
      <c r="J11" s="61">
        <v>1655787</v>
      </c>
      <c r="K11" s="62">
        <v>59.558999999999997</v>
      </c>
      <c r="L11" s="63">
        <v>98617018</v>
      </c>
      <c r="M11" s="64">
        <v>0</v>
      </c>
      <c r="N11" s="65">
        <v>5793.2120000000004</v>
      </c>
      <c r="O11" s="66">
        <v>0</v>
      </c>
    </row>
    <row r="12" spans="1:15" ht="15" thickBot="1" x14ac:dyDescent="0.35">
      <c r="A12" s="54" t="s">
        <v>59</v>
      </c>
      <c r="B12" s="55">
        <v>44562</v>
      </c>
      <c r="C12" s="55" t="s">
        <v>94</v>
      </c>
      <c r="D12" s="56" t="s">
        <v>95</v>
      </c>
      <c r="E12" s="57" t="s">
        <v>86</v>
      </c>
      <c r="F12" s="58" t="s">
        <v>99</v>
      </c>
      <c r="G12" s="59">
        <v>0</v>
      </c>
      <c r="H12" s="59">
        <v>1647.9463515292105</v>
      </c>
      <c r="I12" s="60">
        <v>0</v>
      </c>
      <c r="J12" s="61">
        <v>1648</v>
      </c>
      <c r="K12" s="62">
        <v>60.334000000000003</v>
      </c>
      <c r="L12" s="63">
        <v>99430</v>
      </c>
      <c r="M12" s="64">
        <v>0</v>
      </c>
      <c r="N12" s="65">
        <v>5801.2334000000001</v>
      </c>
      <c r="O12" s="66">
        <v>0</v>
      </c>
    </row>
    <row r="13" spans="1:15" ht="15" thickBot="1" x14ac:dyDescent="0.35">
      <c r="A13" s="54" t="s">
        <v>59</v>
      </c>
      <c r="B13" s="55">
        <v>44562</v>
      </c>
      <c r="C13" s="55" t="s">
        <v>94</v>
      </c>
      <c r="D13" s="56" t="s">
        <v>95</v>
      </c>
      <c r="E13" s="57" t="s">
        <v>88</v>
      </c>
      <c r="F13" s="58" t="s">
        <v>100</v>
      </c>
      <c r="G13" s="59">
        <v>0</v>
      </c>
      <c r="H13" s="59">
        <v>524.54345353937106</v>
      </c>
      <c r="I13" s="60">
        <v>0</v>
      </c>
      <c r="J13" s="61">
        <v>525</v>
      </c>
      <c r="K13" s="62">
        <v>61.715000000000003</v>
      </c>
      <c r="L13" s="63">
        <v>32400</v>
      </c>
      <c r="M13" s="64">
        <v>0</v>
      </c>
      <c r="N13" s="65">
        <v>5672.3171000000002</v>
      </c>
      <c r="O13" s="66">
        <v>0</v>
      </c>
    </row>
    <row r="14" spans="1:15" ht="15" thickBot="1" x14ac:dyDescent="0.35">
      <c r="A14" s="54" t="s">
        <v>59</v>
      </c>
      <c r="B14" s="55">
        <v>44562</v>
      </c>
      <c r="C14" s="55" t="s">
        <v>94</v>
      </c>
      <c r="D14" s="56" t="s">
        <v>95</v>
      </c>
      <c r="E14" s="57" t="s">
        <v>90</v>
      </c>
      <c r="F14" s="58" t="s">
        <v>101</v>
      </c>
      <c r="G14" s="59">
        <v>0</v>
      </c>
      <c r="H14" s="59">
        <v>749934.08995402546</v>
      </c>
      <c r="I14" s="60">
        <v>0</v>
      </c>
      <c r="J14" s="61">
        <v>749934</v>
      </c>
      <c r="K14" s="62">
        <v>58.753</v>
      </c>
      <c r="L14" s="63">
        <v>44060872</v>
      </c>
      <c r="M14" s="64">
        <v>0</v>
      </c>
      <c r="N14" s="65">
        <v>5729.6131999999998</v>
      </c>
      <c r="O14" s="66">
        <v>0</v>
      </c>
    </row>
    <row r="15" spans="1:15" ht="15" thickBot="1" x14ac:dyDescent="0.35">
      <c r="A15" s="54" t="s">
        <v>59</v>
      </c>
      <c r="B15" s="55">
        <v>44562</v>
      </c>
      <c r="C15" s="55" t="s">
        <v>94</v>
      </c>
      <c r="D15" s="56" t="s">
        <v>95</v>
      </c>
      <c r="E15" s="57" t="s">
        <v>92</v>
      </c>
      <c r="F15" s="58" t="s">
        <v>102</v>
      </c>
      <c r="G15" s="59">
        <v>0</v>
      </c>
      <c r="H15" s="59">
        <v>6322.019351805372</v>
      </c>
      <c r="I15" s="60">
        <v>0</v>
      </c>
      <c r="J15" s="61">
        <v>6322</v>
      </c>
      <c r="K15" s="62">
        <v>60.334000000000003</v>
      </c>
      <c r="L15" s="63">
        <v>381432</v>
      </c>
      <c r="M15" s="64">
        <v>0</v>
      </c>
      <c r="N15" s="65">
        <v>5731.9050999999999</v>
      </c>
      <c r="O15" s="66">
        <v>0</v>
      </c>
    </row>
    <row r="16" spans="1:15" ht="15" thickBot="1" x14ac:dyDescent="0.35">
      <c r="A16" s="54" t="s">
        <v>21</v>
      </c>
      <c r="B16" s="55">
        <v>44562</v>
      </c>
      <c r="C16" s="55" t="s">
        <v>103</v>
      </c>
      <c r="D16" s="56" t="s">
        <v>104</v>
      </c>
      <c r="E16" s="57" t="s">
        <v>80</v>
      </c>
      <c r="F16" s="58" t="s">
        <v>105</v>
      </c>
      <c r="G16" s="59">
        <v>0</v>
      </c>
      <c r="H16" s="59">
        <v>0</v>
      </c>
      <c r="I16" s="60">
        <v>642466.3904427744</v>
      </c>
      <c r="J16" s="61">
        <v>642466</v>
      </c>
      <c r="K16" s="62">
        <v>61.097000000000001</v>
      </c>
      <c r="L16" s="63">
        <v>39252745</v>
      </c>
      <c r="M16" s="64">
        <v>1503</v>
      </c>
      <c r="N16" s="65">
        <v>5683.2033000000001</v>
      </c>
      <c r="O16" s="66">
        <v>8541855</v>
      </c>
    </row>
    <row r="17" spans="1:15" ht="15" thickBot="1" x14ac:dyDescent="0.35">
      <c r="A17" s="54" t="s">
        <v>21</v>
      </c>
      <c r="B17" s="55">
        <v>44562</v>
      </c>
      <c r="C17" s="55" t="s">
        <v>103</v>
      </c>
      <c r="D17" s="56" t="s">
        <v>104</v>
      </c>
      <c r="E17" s="57" t="s">
        <v>82</v>
      </c>
      <c r="F17" s="58" t="s">
        <v>106</v>
      </c>
      <c r="G17" s="59">
        <v>0</v>
      </c>
      <c r="H17" s="59">
        <v>0</v>
      </c>
      <c r="I17" s="60">
        <v>928887.25692077796</v>
      </c>
      <c r="J17" s="61">
        <v>928887</v>
      </c>
      <c r="K17" s="62">
        <v>59.517000000000003</v>
      </c>
      <c r="L17" s="63">
        <v>55284568</v>
      </c>
      <c r="M17" s="64">
        <v>2173</v>
      </c>
      <c r="N17" s="65">
        <v>5787.4822999999997</v>
      </c>
      <c r="O17" s="66">
        <v>12576199</v>
      </c>
    </row>
    <row r="18" spans="1:15" ht="15" thickBot="1" x14ac:dyDescent="0.35">
      <c r="A18" s="54" t="s">
        <v>21</v>
      </c>
      <c r="B18" s="55">
        <v>44562</v>
      </c>
      <c r="C18" s="55" t="s">
        <v>103</v>
      </c>
      <c r="D18" s="56" t="s">
        <v>104</v>
      </c>
      <c r="E18" s="57" t="s">
        <v>84</v>
      </c>
      <c r="F18" s="58" t="s">
        <v>107</v>
      </c>
      <c r="G18" s="59">
        <v>0</v>
      </c>
      <c r="H18" s="59">
        <v>0</v>
      </c>
      <c r="I18" s="60">
        <v>867826.10534939554</v>
      </c>
      <c r="J18" s="61">
        <v>867826</v>
      </c>
      <c r="K18" s="62">
        <v>59.558999999999997</v>
      </c>
      <c r="L18" s="63">
        <v>51686849</v>
      </c>
      <c r="M18" s="64">
        <v>2031</v>
      </c>
      <c r="N18" s="65">
        <v>5793.2120000000004</v>
      </c>
      <c r="O18" s="66">
        <v>11766014</v>
      </c>
    </row>
    <row r="19" spans="1:15" ht="15" thickBot="1" x14ac:dyDescent="0.35">
      <c r="A19" s="54" t="s">
        <v>21</v>
      </c>
      <c r="B19" s="55">
        <v>44562</v>
      </c>
      <c r="C19" s="55" t="s">
        <v>103</v>
      </c>
      <c r="D19" s="56" t="s">
        <v>104</v>
      </c>
      <c r="E19" s="57" t="s">
        <v>86</v>
      </c>
      <c r="F19" s="58" t="s">
        <v>108</v>
      </c>
      <c r="G19" s="59">
        <v>0</v>
      </c>
      <c r="H19" s="59">
        <v>0</v>
      </c>
      <c r="I19" s="60">
        <v>885.08771070140574</v>
      </c>
      <c r="J19" s="61">
        <v>885</v>
      </c>
      <c r="K19" s="62">
        <v>60.334000000000003</v>
      </c>
      <c r="L19" s="63">
        <v>53396</v>
      </c>
      <c r="M19" s="64">
        <v>2</v>
      </c>
      <c r="N19" s="65">
        <v>5801.2334000000001</v>
      </c>
      <c r="O19" s="66">
        <v>11602</v>
      </c>
    </row>
    <row r="20" spans="1:15" ht="15" thickBot="1" x14ac:dyDescent="0.35">
      <c r="A20" s="54" t="s">
        <v>21</v>
      </c>
      <c r="B20" s="55">
        <v>44562</v>
      </c>
      <c r="C20" s="55" t="s">
        <v>103</v>
      </c>
      <c r="D20" s="56" t="s">
        <v>104</v>
      </c>
      <c r="E20" s="57" t="s">
        <v>88</v>
      </c>
      <c r="F20" s="58" t="s">
        <v>109</v>
      </c>
      <c r="G20" s="59">
        <v>0</v>
      </c>
      <c r="H20" s="59">
        <v>0</v>
      </c>
      <c r="I20" s="60">
        <v>281.91474183355126</v>
      </c>
      <c r="J20" s="61">
        <v>282</v>
      </c>
      <c r="K20" s="62">
        <v>61.715000000000003</v>
      </c>
      <c r="L20" s="63">
        <v>17404</v>
      </c>
      <c r="M20" s="64">
        <v>1</v>
      </c>
      <c r="N20" s="65">
        <v>5672.3171000000002</v>
      </c>
      <c r="O20" s="66">
        <v>5672</v>
      </c>
    </row>
    <row r="21" spans="1:15" ht="15" thickBot="1" x14ac:dyDescent="0.35">
      <c r="A21" s="54" t="s">
        <v>21</v>
      </c>
      <c r="B21" s="55">
        <v>44562</v>
      </c>
      <c r="C21" s="55" t="s">
        <v>103</v>
      </c>
      <c r="D21" s="56" t="s">
        <v>104</v>
      </c>
      <c r="E21" s="57" t="s">
        <v>90</v>
      </c>
      <c r="F21" s="58" t="s">
        <v>110</v>
      </c>
      <c r="G21" s="59">
        <v>0</v>
      </c>
      <c r="H21" s="59">
        <v>0</v>
      </c>
      <c r="I21" s="60">
        <v>370944.8113121115</v>
      </c>
      <c r="J21" s="61">
        <v>370945</v>
      </c>
      <c r="K21" s="62">
        <v>58.753</v>
      </c>
      <c r="L21" s="63">
        <v>21794132</v>
      </c>
      <c r="M21" s="64">
        <v>868</v>
      </c>
      <c r="N21" s="65">
        <v>5729.6131999999998</v>
      </c>
      <c r="O21" s="66">
        <v>4973304</v>
      </c>
    </row>
    <row r="22" spans="1:15" ht="15" thickBot="1" x14ac:dyDescent="0.35">
      <c r="A22" s="54" t="s">
        <v>21</v>
      </c>
      <c r="B22" s="55">
        <v>44562</v>
      </c>
      <c r="C22" s="55" t="s">
        <v>103</v>
      </c>
      <c r="D22" s="56" t="s">
        <v>104</v>
      </c>
      <c r="E22" s="57" t="s">
        <v>92</v>
      </c>
      <c r="F22" s="58" t="s">
        <v>111</v>
      </c>
      <c r="G22" s="59">
        <v>0</v>
      </c>
      <c r="H22" s="59">
        <v>0</v>
      </c>
      <c r="I22" s="60">
        <v>3015.0632102542331</v>
      </c>
      <c r="J22" s="61">
        <v>3015</v>
      </c>
      <c r="K22" s="62">
        <v>60.334000000000003</v>
      </c>
      <c r="L22" s="63">
        <v>181907</v>
      </c>
      <c r="M22" s="64">
        <v>7</v>
      </c>
      <c r="N22" s="65">
        <v>5731.9050999999999</v>
      </c>
      <c r="O22" s="66">
        <v>40123</v>
      </c>
    </row>
    <row r="23" spans="1:15" ht="15" thickBot="1" x14ac:dyDescent="0.35">
      <c r="A23" s="54" t="s">
        <v>21</v>
      </c>
      <c r="B23" s="55">
        <v>44562</v>
      </c>
      <c r="C23" s="54" t="s">
        <v>112</v>
      </c>
      <c r="D23" s="56" t="s">
        <v>113</v>
      </c>
      <c r="E23" s="57" t="s">
        <v>80</v>
      </c>
      <c r="F23" s="58" t="s">
        <v>114</v>
      </c>
      <c r="G23" s="59">
        <v>90263.440251587162</v>
      </c>
      <c r="H23" s="59">
        <v>144949.05312398585</v>
      </c>
      <c r="I23" s="60">
        <v>73596.815827040482</v>
      </c>
      <c r="J23" s="61">
        <v>308809</v>
      </c>
      <c r="K23" s="62">
        <v>42.070999999999998</v>
      </c>
      <c r="L23" s="63">
        <v>12991903</v>
      </c>
      <c r="M23" s="64">
        <v>723</v>
      </c>
      <c r="N23" s="65">
        <v>6958.0401000000002</v>
      </c>
      <c r="O23" s="66">
        <v>5030663</v>
      </c>
    </row>
    <row r="24" spans="1:15" ht="15" thickBot="1" x14ac:dyDescent="0.35">
      <c r="A24" s="54" t="s">
        <v>21</v>
      </c>
      <c r="B24" s="55">
        <v>44562</v>
      </c>
      <c r="C24" s="54" t="s">
        <v>112</v>
      </c>
      <c r="D24" s="56" t="s">
        <v>113</v>
      </c>
      <c r="E24" s="57" t="s">
        <v>82</v>
      </c>
      <c r="F24" s="58" t="s">
        <v>115</v>
      </c>
      <c r="G24" s="59">
        <v>131763.83012224018</v>
      </c>
      <c r="H24" s="59">
        <v>209607.20143493524</v>
      </c>
      <c r="I24" s="60">
        <v>106407.3473548848</v>
      </c>
      <c r="J24" s="61">
        <v>447778</v>
      </c>
      <c r="K24" s="62">
        <v>39.661000000000001</v>
      </c>
      <c r="L24" s="63">
        <v>17759323</v>
      </c>
      <c r="M24" s="64">
        <v>1048</v>
      </c>
      <c r="N24" s="65">
        <v>7101.2731999999996</v>
      </c>
      <c r="O24" s="66">
        <v>7442134</v>
      </c>
    </row>
    <row r="25" spans="1:15" ht="15" thickBot="1" x14ac:dyDescent="0.35">
      <c r="A25" s="54" t="s">
        <v>21</v>
      </c>
      <c r="B25" s="55">
        <v>44562</v>
      </c>
      <c r="C25" s="54" t="s">
        <v>112</v>
      </c>
      <c r="D25" s="56" t="s">
        <v>113</v>
      </c>
      <c r="E25" s="57" t="s">
        <v>84</v>
      </c>
      <c r="F25" s="58" t="s">
        <v>116</v>
      </c>
      <c r="G25" s="59">
        <v>121790.3911932698</v>
      </c>
      <c r="H25" s="59">
        <v>189677.27210151913</v>
      </c>
      <c r="I25" s="60">
        <v>99412.57472049231</v>
      </c>
      <c r="J25" s="61">
        <v>410880</v>
      </c>
      <c r="K25" s="62">
        <v>39.673000000000002</v>
      </c>
      <c r="L25" s="63">
        <v>16300842</v>
      </c>
      <c r="M25" s="64">
        <v>961</v>
      </c>
      <c r="N25" s="65">
        <v>7111.1028999999999</v>
      </c>
      <c r="O25" s="66">
        <v>6833770</v>
      </c>
    </row>
    <row r="26" spans="1:15" ht="15" thickBot="1" x14ac:dyDescent="0.35">
      <c r="A26" s="54" t="s">
        <v>21</v>
      </c>
      <c r="B26" s="55">
        <v>44562</v>
      </c>
      <c r="C26" s="54" t="s">
        <v>112</v>
      </c>
      <c r="D26" s="56" t="s">
        <v>113</v>
      </c>
      <c r="E26" s="57" t="s">
        <v>86</v>
      </c>
      <c r="F26" s="58" t="s">
        <v>117</v>
      </c>
      <c r="G26" s="59">
        <v>143.95971763728855</v>
      </c>
      <c r="H26" s="59">
        <v>188.77907444438651</v>
      </c>
      <c r="I26" s="60">
        <v>101.38995316218079</v>
      </c>
      <c r="J26" s="61">
        <v>434</v>
      </c>
      <c r="K26" s="62">
        <v>40.488</v>
      </c>
      <c r="L26" s="63">
        <v>17572</v>
      </c>
      <c r="M26" s="64">
        <v>1</v>
      </c>
      <c r="N26" s="65">
        <v>7050.0182000000004</v>
      </c>
      <c r="O26" s="66">
        <v>7050</v>
      </c>
    </row>
    <row r="27" spans="1:15" ht="15" thickBot="1" x14ac:dyDescent="0.35">
      <c r="A27" s="54" t="s">
        <v>21</v>
      </c>
      <c r="B27" s="55">
        <v>44562</v>
      </c>
      <c r="C27" s="54" t="s">
        <v>112</v>
      </c>
      <c r="D27" s="56" t="s">
        <v>113</v>
      </c>
      <c r="E27" s="57" t="s">
        <v>88</v>
      </c>
      <c r="F27" s="58" t="s">
        <v>118</v>
      </c>
      <c r="G27" s="59">
        <v>45.563092407331212</v>
      </c>
      <c r="H27" s="59">
        <v>60.088623378507656</v>
      </c>
      <c r="I27" s="60">
        <v>32.294338882618327</v>
      </c>
      <c r="J27" s="61">
        <v>138</v>
      </c>
      <c r="K27" s="62">
        <v>42.145000000000003</v>
      </c>
      <c r="L27" s="63">
        <v>5816</v>
      </c>
      <c r="M27" s="64">
        <v>0</v>
      </c>
      <c r="N27" s="65">
        <v>6906.0829999999996</v>
      </c>
      <c r="O27" s="66">
        <v>0</v>
      </c>
    </row>
    <row r="28" spans="1:15" ht="15" thickBot="1" x14ac:dyDescent="0.35">
      <c r="A28" s="54" t="s">
        <v>21</v>
      </c>
      <c r="B28" s="55">
        <v>44562</v>
      </c>
      <c r="C28" s="54" t="s">
        <v>112</v>
      </c>
      <c r="D28" s="56" t="s">
        <v>113</v>
      </c>
      <c r="E28" s="57" t="s">
        <v>90</v>
      </c>
      <c r="F28" s="58" t="s">
        <v>119</v>
      </c>
      <c r="G28" s="59">
        <v>52866.718451930283</v>
      </c>
      <c r="H28" s="59">
        <v>85908.053538540698</v>
      </c>
      <c r="I28" s="60">
        <v>42493.05079028169</v>
      </c>
      <c r="J28" s="61">
        <v>181268</v>
      </c>
      <c r="K28" s="62">
        <v>39.183</v>
      </c>
      <c r="L28" s="63">
        <v>7102624</v>
      </c>
      <c r="M28" s="64">
        <v>424</v>
      </c>
      <c r="N28" s="65">
        <v>7021.2312000000002</v>
      </c>
      <c r="O28" s="66">
        <v>2977002</v>
      </c>
    </row>
    <row r="29" spans="1:15" x14ac:dyDescent="0.3">
      <c r="A29" s="54" t="s">
        <v>21</v>
      </c>
      <c r="B29" s="55">
        <v>44562</v>
      </c>
      <c r="C29" s="54" t="s">
        <v>112</v>
      </c>
      <c r="D29" s="56" t="s">
        <v>113</v>
      </c>
      <c r="E29" s="57" t="s">
        <v>92</v>
      </c>
      <c r="F29" s="58" t="s">
        <v>120</v>
      </c>
      <c r="G29" s="59">
        <v>449.89257885850236</v>
      </c>
      <c r="H29" s="59">
        <v>724.21347985378497</v>
      </c>
      <c r="I29" s="60">
        <v>345.38624135503505</v>
      </c>
      <c r="J29" s="61">
        <v>1519</v>
      </c>
      <c r="K29" s="62">
        <v>40.840000000000003</v>
      </c>
      <c r="L29" s="63">
        <v>62036</v>
      </c>
      <c r="M29" s="64">
        <v>4</v>
      </c>
      <c r="N29" s="65">
        <v>6974.1889000000001</v>
      </c>
      <c r="O29" s="66">
        <v>27897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5177-62FD-4C79-AB23-1DF1E1AC4CA4}">
  <dimension ref="C2:K36"/>
  <sheetViews>
    <sheetView workbookViewId="0">
      <selection activeCell="N3" sqref="N3"/>
    </sheetView>
  </sheetViews>
  <sheetFormatPr baseColWidth="10" defaultRowHeight="14.4" x14ac:dyDescent="0.3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x14ac:dyDescent="0.3">
      <c r="C2" s="48" t="s">
        <v>5</v>
      </c>
      <c r="D2" s="1"/>
      <c r="E2" s="1" t="s">
        <v>6</v>
      </c>
      <c r="F2" s="49" t="s">
        <v>7</v>
      </c>
    </row>
    <row r="3" spans="3:11" x14ac:dyDescent="0.3">
      <c r="C3" s="2" t="s">
        <v>8</v>
      </c>
      <c r="D3" s="3" t="s">
        <v>9</v>
      </c>
      <c r="E3" s="3">
        <v>79.322000000000003</v>
      </c>
      <c r="F3" s="4" t="s">
        <v>10</v>
      </c>
      <c r="H3" s="89" t="s">
        <v>11</v>
      </c>
      <c r="I3" s="90"/>
    </row>
    <row r="4" spans="3:11" x14ac:dyDescent="0.3">
      <c r="C4" s="5" t="s">
        <v>12</v>
      </c>
      <c r="D4" s="6" t="s">
        <v>13</v>
      </c>
      <c r="E4" s="6">
        <v>8.3592999999999993</v>
      </c>
      <c r="F4" s="7" t="s">
        <v>10</v>
      </c>
      <c r="H4" s="8" t="s">
        <v>14</v>
      </c>
      <c r="I4" s="9">
        <v>0.93996007442596441</v>
      </c>
    </row>
    <row r="5" spans="3:11" x14ac:dyDescent="0.3">
      <c r="C5" s="48" t="s">
        <v>5</v>
      </c>
      <c r="D5" s="1"/>
      <c r="E5" s="1" t="s">
        <v>6</v>
      </c>
      <c r="F5" s="49" t="s">
        <v>7</v>
      </c>
      <c r="H5" s="10" t="s">
        <v>12</v>
      </c>
      <c r="I5" s="11">
        <v>0.83945236799718903</v>
      </c>
    </row>
    <row r="6" spans="3:11" x14ac:dyDescent="0.3">
      <c r="C6" s="2" t="s">
        <v>15</v>
      </c>
      <c r="D6" s="3"/>
      <c r="E6" s="3">
        <v>743.19</v>
      </c>
      <c r="F6" s="4" t="s">
        <v>16</v>
      </c>
    </row>
    <row r="7" spans="3:11" x14ac:dyDescent="0.3">
      <c r="C7" s="2" t="s">
        <v>17</v>
      </c>
      <c r="D7" s="3"/>
      <c r="E7" s="12">
        <v>260.47899999999998</v>
      </c>
      <c r="F7" s="4" t="s">
        <v>16</v>
      </c>
    </row>
    <row r="8" spans="3:11" x14ac:dyDescent="0.3">
      <c r="C8" s="2" t="s">
        <v>18</v>
      </c>
      <c r="D8" s="3"/>
      <c r="E8" s="13" t="s">
        <v>19</v>
      </c>
      <c r="F8" s="4"/>
    </row>
    <row r="9" spans="3:11" x14ac:dyDescent="0.3">
      <c r="C9" s="2" t="s">
        <v>20</v>
      </c>
      <c r="D9" s="3"/>
      <c r="E9" s="14" t="s">
        <v>21</v>
      </c>
      <c r="F9" s="4"/>
    </row>
    <row r="10" spans="3:11" x14ac:dyDescent="0.3">
      <c r="C10" s="2" t="s">
        <v>22</v>
      </c>
      <c r="D10" s="3"/>
      <c r="E10" s="12">
        <v>237.09</v>
      </c>
      <c r="F10" s="4"/>
    </row>
    <row r="11" spans="3:11" x14ac:dyDescent="0.3">
      <c r="C11" s="2" t="s">
        <v>23</v>
      </c>
      <c r="D11" s="3"/>
      <c r="E11" s="15">
        <v>248.35900000000001</v>
      </c>
      <c r="F11" s="4"/>
    </row>
    <row r="12" spans="3:11" x14ac:dyDescent="0.3">
      <c r="C12" s="5" t="s">
        <v>24</v>
      </c>
      <c r="D12" s="6"/>
      <c r="E12" s="16"/>
      <c r="F12" s="7" t="s">
        <v>25</v>
      </c>
    </row>
    <row r="15" spans="3:11" ht="41.4" x14ac:dyDescent="0.3">
      <c r="C15" s="17" t="s">
        <v>26</v>
      </c>
      <c r="D15" s="17" t="s">
        <v>27</v>
      </c>
      <c r="E15" s="18" t="s">
        <v>28</v>
      </c>
      <c r="F15" s="17" t="s">
        <v>29</v>
      </c>
      <c r="G15" s="17" t="s">
        <v>30</v>
      </c>
      <c r="H15" s="17" t="s">
        <v>31</v>
      </c>
      <c r="I15" s="17" t="s">
        <v>32</v>
      </c>
      <c r="J15" s="17" t="s">
        <v>33</v>
      </c>
      <c r="K15" s="17" t="s">
        <v>34</v>
      </c>
    </row>
    <row r="16" spans="3:11" x14ac:dyDescent="0.3">
      <c r="C16" t="s">
        <v>126</v>
      </c>
      <c r="D16" t="s">
        <v>4</v>
      </c>
      <c r="E16" s="19">
        <v>1.0399</v>
      </c>
      <c r="F16" s="19">
        <v>0.9919</v>
      </c>
      <c r="G16" s="20">
        <v>90.624310076326296</v>
      </c>
      <c r="H16" s="19">
        <v>9.1095574914670792</v>
      </c>
      <c r="I16" s="20">
        <v>3.1628776291175273</v>
      </c>
      <c r="J16" s="20">
        <v>61.097000000000001</v>
      </c>
      <c r="K16" s="19">
        <v>5683.2033000000001</v>
      </c>
    </row>
    <row r="17" spans="3:11" x14ac:dyDescent="0.3">
      <c r="C17" t="s">
        <v>126</v>
      </c>
      <c r="D17" t="s">
        <v>2</v>
      </c>
      <c r="E17" s="19">
        <v>1.0129999999999999</v>
      </c>
      <c r="F17" s="19">
        <v>1.0101</v>
      </c>
      <c r="G17" s="20">
        <v>88.280052031270813</v>
      </c>
      <c r="H17" s="19">
        <v>9.2767053353472093</v>
      </c>
      <c r="I17" s="20">
        <v>3.0810607157381038</v>
      </c>
      <c r="J17" s="20">
        <v>59.517000000000003</v>
      </c>
      <c r="K17" s="19">
        <v>5787.4822999999997</v>
      </c>
    </row>
    <row r="18" spans="3:11" x14ac:dyDescent="0.3">
      <c r="C18" t="s">
        <v>126</v>
      </c>
      <c r="D18" t="s">
        <v>3</v>
      </c>
      <c r="E18" s="19">
        <v>1.0137</v>
      </c>
      <c r="F18" s="19">
        <v>1.0111000000000001</v>
      </c>
      <c r="G18" s="20">
        <v>88.341055028725805</v>
      </c>
      <c r="H18" s="19">
        <v>9.2858892828131498</v>
      </c>
      <c r="I18" s="20">
        <v>3.083189780398536</v>
      </c>
      <c r="J18" s="20">
        <v>59.558999999999997</v>
      </c>
      <c r="K18" s="19">
        <v>5793.2120000000004</v>
      </c>
    </row>
    <row r="19" spans="3:11" x14ac:dyDescent="0.3">
      <c r="C19" t="s">
        <v>126</v>
      </c>
      <c r="D19" t="s">
        <v>139</v>
      </c>
      <c r="E19" s="19">
        <v>1.0268999999999999</v>
      </c>
      <c r="F19" s="19">
        <v>1.0125</v>
      </c>
      <c r="G19" s="20">
        <v>89.491397266448175</v>
      </c>
      <c r="H19" s="19">
        <v>9.2987468092654666</v>
      </c>
      <c r="I19" s="20">
        <v>3.1233378568523786</v>
      </c>
      <c r="J19" s="20">
        <v>60.334000000000003</v>
      </c>
      <c r="K19" s="19">
        <v>5801.2334000000001</v>
      </c>
    </row>
    <row r="20" spans="3:11" x14ac:dyDescent="0.3">
      <c r="C20" t="s">
        <v>126</v>
      </c>
      <c r="D20" t="s">
        <v>127</v>
      </c>
      <c r="E20" s="19">
        <v>1.0504</v>
      </c>
      <c r="F20" s="19">
        <v>0.99</v>
      </c>
      <c r="G20" s="20">
        <v>91.539355038150916</v>
      </c>
      <c r="H20" s="19">
        <v>9.0921079912817895</v>
      </c>
      <c r="I20" s="20">
        <v>3.1948135990239934</v>
      </c>
      <c r="J20" s="20">
        <v>61.715000000000003</v>
      </c>
      <c r="K20" s="19">
        <v>5672.3171000000002</v>
      </c>
    </row>
    <row r="21" spans="3:11" x14ac:dyDescent="0.3">
      <c r="C21" t="s">
        <v>126</v>
      </c>
      <c r="D21" t="s">
        <v>1</v>
      </c>
      <c r="E21" s="19">
        <v>1</v>
      </c>
      <c r="F21" s="19">
        <v>1</v>
      </c>
      <c r="G21" s="20">
        <v>87.14713922139272</v>
      </c>
      <c r="H21" s="19">
        <v>9.1839474659412019</v>
      </c>
      <c r="I21" s="20">
        <v>3.0415209434729564</v>
      </c>
      <c r="J21" s="20">
        <v>58.753</v>
      </c>
      <c r="K21" s="19">
        <v>5729.6131999999998</v>
      </c>
    </row>
    <row r="22" spans="3:11" x14ac:dyDescent="0.3">
      <c r="C22" t="s">
        <v>126</v>
      </c>
      <c r="D22" t="s">
        <v>0</v>
      </c>
      <c r="E22" s="19">
        <v>1.0268999999999999</v>
      </c>
      <c r="F22" s="19">
        <v>1.0004</v>
      </c>
      <c r="G22" s="20">
        <v>89.491397266448175</v>
      </c>
      <c r="H22" s="19">
        <v>9.1876210449275799</v>
      </c>
      <c r="I22" s="20">
        <v>3.1233378568523786</v>
      </c>
      <c r="J22" s="20">
        <v>60.334000000000003</v>
      </c>
      <c r="K22" s="19">
        <v>5731.9050999999999</v>
      </c>
    </row>
    <row r="23" spans="3:11" hidden="1" x14ac:dyDescent="0.3">
      <c r="C23" t="s">
        <v>128</v>
      </c>
      <c r="D23" t="s">
        <v>129</v>
      </c>
      <c r="E23" s="19">
        <v>0.87360000000000004</v>
      </c>
      <c r="F23" s="19">
        <v>0.85750000000000004</v>
      </c>
      <c r="G23" s="20">
        <v>76.132000000000005</v>
      </c>
      <c r="H23" s="19">
        <v>7.8752000000000004</v>
      </c>
      <c r="I23" s="20">
        <v>2.5009999999999999</v>
      </c>
      <c r="J23" s="20">
        <v>51.436</v>
      </c>
      <c r="K23" s="20">
        <v>4913.1220000000003</v>
      </c>
    </row>
    <row r="24" spans="3:11" hidden="1" x14ac:dyDescent="0.3">
      <c r="C24" t="s">
        <v>128</v>
      </c>
      <c r="D24" t="s">
        <v>130</v>
      </c>
      <c r="E24" s="19">
        <v>0.87609999999999999</v>
      </c>
      <c r="F24" s="19">
        <v>0.93320000000000003</v>
      </c>
      <c r="G24" s="20">
        <v>76.349999999999994</v>
      </c>
      <c r="H24" s="19">
        <v>8.5704999999999991</v>
      </c>
      <c r="I24" s="20">
        <v>2.508</v>
      </c>
      <c r="J24" s="20">
        <v>51.584000000000003</v>
      </c>
      <c r="K24" s="20">
        <v>5346.9</v>
      </c>
    </row>
    <row r="25" spans="3:11" hidden="1" x14ac:dyDescent="0.3">
      <c r="C25" t="s">
        <v>128</v>
      </c>
      <c r="D25" t="s">
        <v>131</v>
      </c>
      <c r="E25" s="19">
        <v>0.90339999999999998</v>
      </c>
      <c r="F25" s="19">
        <v>0.91390000000000005</v>
      </c>
      <c r="G25" s="20">
        <v>78.728999999999999</v>
      </c>
      <c r="H25" s="19">
        <v>8.3932000000000002</v>
      </c>
      <c r="I25" s="20">
        <v>2.5870000000000002</v>
      </c>
      <c r="J25" s="20">
        <v>53.19</v>
      </c>
      <c r="K25" s="20">
        <v>5236.2879999999996</v>
      </c>
    </row>
    <row r="26" spans="3:11" hidden="1" x14ac:dyDescent="0.3">
      <c r="C26" t="s">
        <v>132</v>
      </c>
      <c r="D26" t="s">
        <v>133</v>
      </c>
      <c r="E26" s="19">
        <v>0.94830000000000003</v>
      </c>
      <c r="F26" s="19">
        <v>0.87180000000000002</v>
      </c>
      <c r="G26" s="20">
        <v>82.641999999999996</v>
      </c>
      <c r="H26" s="19">
        <v>8.0066000000000006</v>
      </c>
      <c r="I26" s="20">
        <v>3.2370000000000001</v>
      </c>
      <c r="J26" s="20">
        <v>55.47</v>
      </c>
      <c r="K26" s="20">
        <v>4995.098</v>
      </c>
    </row>
    <row r="27" spans="3:11" hidden="1" x14ac:dyDescent="0.3">
      <c r="C27" t="s">
        <v>132</v>
      </c>
      <c r="D27" t="s">
        <v>134</v>
      </c>
      <c r="E27" s="19">
        <v>1.0425</v>
      </c>
      <c r="F27" s="19">
        <v>0.95469999999999999</v>
      </c>
      <c r="G27" s="20">
        <v>90.850999999999999</v>
      </c>
      <c r="H27" s="19">
        <v>8.7678999999999991</v>
      </c>
      <c r="I27" s="20">
        <v>3.5590000000000002</v>
      </c>
      <c r="J27" s="20">
        <v>60.978999999999999</v>
      </c>
      <c r="K27" s="20">
        <v>5470.0529999999999</v>
      </c>
    </row>
    <row r="28" spans="3:11" hidden="1" x14ac:dyDescent="0.3">
      <c r="C28" t="s">
        <v>132</v>
      </c>
      <c r="D28" t="s">
        <v>4</v>
      </c>
      <c r="E28" s="19">
        <v>1.0399</v>
      </c>
      <c r="F28" s="19">
        <v>0.9919</v>
      </c>
      <c r="G28" s="20">
        <v>90.623999999999995</v>
      </c>
      <c r="H28" s="19">
        <v>9.1096000000000004</v>
      </c>
      <c r="I28" s="20">
        <v>3.55</v>
      </c>
      <c r="J28" s="20">
        <v>60.826999999999998</v>
      </c>
      <c r="K28" s="20">
        <v>5683.23</v>
      </c>
    </row>
    <row r="29" spans="3:11" hidden="1" x14ac:dyDescent="0.3">
      <c r="C29" t="s">
        <v>132</v>
      </c>
      <c r="D29" t="s">
        <v>135</v>
      </c>
      <c r="E29" s="19">
        <v>1.0528</v>
      </c>
      <c r="F29" s="19">
        <v>1.0001</v>
      </c>
      <c r="G29" s="20">
        <v>91.748999999999995</v>
      </c>
      <c r="H29" s="19">
        <v>9.1849000000000007</v>
      </c>
      <c r="I29" s="20">
        <v>3.5939999999999999</v>
      </c>
      <c r="J29" s="20">
        <v>61.582000000000001</v>
      </c>
      <c r="K29" s="20">
        <v>5730.2070000000003</v>
      </c>
    </row>
    <row r="30" spans="3:11" hidden="1" x14ac:dyDescent="0.3">
      <c r="C30" t="s">
        <v>136</v>
      </c>
      <c r="D30" t="s">
        <v>133</v>
      </c>
      <c r="E30" s="19">
        <v>0.94830000000000003</v>
      </c>
      <c r="F30" s="19">
        <v>0.87180000000000002</v>
      </c>
      <c r="G30" s="20">
        <v>82.641999999999996</v>
      </c>
      <c r="H30" s="19">
        <v>8.0066000000000006</v>
      </c>
      <c r="I30" s="20">
        <v>3.0230000000000001</v>
      </c>
      <c r="J30" s="20">
        <v>55.619</v>
      </c>
      <c r="K30" s="20">
        <v>4995.098</v>
      </c>
    </row>
    <row r="31" spans="3:11" hidden="1" x14ac:dyDescent="0.3">
      <c r="C31" t="s">
        <v>136</v>
      </c>
      <c r="D31" t="s">
        <v>137</v>
      </c>
      <c r="E31" s="19">
        <v>0.96330000000000005</v>
      </c>
      <c r="F31" s="19">
        <v>0.84430000000000005</v>
      </c>
      <c r="G31" s="20">
        <v>83.948999999999998</v>
      </c>
      <c r="H31" s="19">
        <v>7.7539999999999996</v>
      </c>
      <c r="I31" s="20">
        <v>3.07</v>
      </c>
      <c r="J31" s="20">
        <v>56.5</v>
      </c>
      <c r="K31" s="20">
        <v>4837.5079999999998</v>
      </c>
    </row>
    <row r="32" spans="3:11" hidden="1" x14ac:dyDescent="0.3">
      <c r="C32" t="s">
        <v>136</v>
      </c>
      <c r="D32" t="s">
        <v>138</v>
      </c>
      <c r="E32" s="19">
        <v>0.93930000000000002</v>
      </c>
      <c r="F32" s="19">
        <v>0.84809999999999997</v>
      </c>
      <c r="G32" s="20">
        <v>81.856999999999999</v>
      </c>
      <c r="H32" s="19">
        <v>7.7888999999999999</v>
      </c>
      <c r="I32" s="20">
        <v>2.9940000000000002</v>
      </c>
      <c r="J32" s="20">
        <v>55.091000000000001</v>
      </c>
      <c r="K32" s="20">
        <v>4859.2809999999999</v>
      </c>
    </row>
    <row r="33" spans="3:11" hidden="1" x14ac:dyDescent="0.3">
      <c r="C33" t="s">
        <v>35</v>
      </c>
      <c r="D33" t="s">
        <v>1</v>
      </c>
      <c r="E33" s="19">
        <v>1</v>
      </c>
      <c r="F33" s="19">
        <v>1</v>
      </c>
      <c r="G33" s="20">
        <v>87.147000000000006</v>
      </c>
      <c r="H33" s="19">
        <v>9.1838999999999995</v>
      </c>
      <c r="I33" s="20">
        <v>2.7370000000000001</v>
      </c>
      <c r="J33" s="20">
        <v>58.966000000000001</v>
      </c>
      <c r="K33" s="20">
        <v>5729.5839999999998</v>
      </c>
    </row>
    <row r="34" spans="3:11" hidden="1" x14ac:dyDescent="0.3">
      <c r="C34" t="s">
        <v>35</v>
      </c>
      <c r="D34" t="s">
        <v>2</v>
      </c>
      <c r="E34" s="19">
        <v>1.0129999999999999</v>
      </c>
      <c r="F34" s="19">
        <v>1.0101</v>
      </c>
      <c r="G34" s="20">
        <v>88.28</v>
      </c>
      <c r="H34" s="19">
        <v>9.2766999999999999</v>
      </c>
      <c r="I34" s="20">
        <v>2.7730000000000001</v>
      </c>
      <c r="J34" s="20">
        <v>59.732999999999997</v>
      </c>
      <c r="K34" s="20">
        <v>5787.4790000000003</v>
      </c>
    </row>
    <row r="35" spans="3:11" hidden="1" x14ac:dyDescent="0.3">
      <c r="C35" t="s">
        <v>35</v>
      </c>
      <c r="D35" t="s">
        <v>3</v>
      </c>
      <c r="E35" s="19">
        <v>1.0137</v>
      </c>
      <c r="F35" s="19">
        <v>1.0111000000000001</v>
      </c>
      <c r="G35" s="20">
        <v>88.340999999999994</v>
      </c>
      <c r="H35" s="19">
        <v>9.2858999999999998</v>
      </c>
      <c r="I35" s="20">
        <v>2.7749999999999999</v>
      </c>
      <c r="J35" s="20">
        <v>59.774000000000001</v>
      </c>
      <c r="K35" s="20">
        <v>5793.2190000000001</v>
      </c>
    </row>
    <row r="36" spans="3:11" hidden="1" x14ac:dyDescent="0.3">
      <c r="C36" t="s">
        <v>35</v>
      </c>
      <c r="D36" t="s">
        <v>4</v>
      </c>
      <c r="E36" s="19">
        <v>1.0399</v>
      </c>
      <c r="F36" s="19">
        <v>0.9919</v>
      </c>
      <c r="G36" s="20">
        <v>90.623999999999995</v>
      </c>
      <c r="H36" s="19">
        <v>9.1096000000000004</v>
      </c>
      <c r="I36" s="20">
        <v>2.847</v>
      </c>
      <c r="J36" s="20">
        <v>61.317999999999998</v>
      </c>
      <c r="K36" s="20">
        <v>5683.23</v>
      </c>
    </row>
  </sheetData>
  <mergeCells count="1"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52D6-B7B8-407D-9903-6051C97B5D20}">
  <dimension ref="C2:K36"/>
  <sheetViews>
    <sheetView workbookViewId="0">
      <selection activeCell="G12" sqref="G12"/>
    </sheetView>
  </sheetViews>
  <sheetFormatPr baseColWidth="10" defaultRowHeight="14.4" x14ac:dyDescent="0.3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x14ac:dyDescent="0.3">
      <c r="C2" s="48" t="s">
        <v>5</v>
      </c>
      <c r="D2" s="1"/>
      <c r="E2" s="1" t="s">
        <v>6</v>
      </c>
      <c r="F2" s="49" t="s">
        <v>7</v>
      </c>
    </row>
    <row r="3" spans="3:11" x14ac:dyDescent="0.3">
      <c r="C3" s="2" t="s">
        <v>8</v>
      </c>
      <c r="D3" s="3" t="s">
        <v>9</v>
      </c>
      <c r="E3" s="3">
        <v>46.65</v>
      </c>
      <c r="F3" s="4" t="s">
        <v>140</v>
      </c>
      <c r="H3" s="89" t="s">
        <v>11</v>
      </c>
      <c r="I3" s="90"/>
    </row>
    <row r="4" spans="3:11" x14ac:dyDescent="0.3">
      <c r="C4" s="5" t="s">
        <v>12</v>
      </c>
      <c r="D4" s="6" t="s">
        <v>13</v>
      </c>
      <c r="E4" s="6">
        <v>8.3592999999999993</v>
      </c>
      <c r="F4" s="7" t="s">
        <v>140</v>
      </c>
      <c r="H4" s="8" t="s">
        <v>14</v>
      </c>
      <c r="I4" s="9">
        <v>1</v>
      </c>
    </row>
    <row r="5" spans="3:11" x14ac:dyDescent="0.3">
      <c r="C5" s="48" t="s">
        <v>5</v>
      </c>
      <c r="D5" s="1"/>
      <c r="E5" s="1" t="s">
        <v>6</v>
      </c>
      <c r="F5" s="49" t="s">
        <v>7</v>
      </c>
      <c r="H5" s="10" t="s">
        <v>12</v>
      </c>
      <c r="I5" s="11">
        <v>1</v>
      </c>
    </row>
    <row r="6" spans="3:11" x14ac:dyDescent="0.3">
      <c r="C6" s="2" t="s">
        <v>15</v>
      </c>
      <c r="D6" s="3"/>
      <c r="E6" s="3">
        <v>744.1</v>
      </c>
      <c r="F6" s="47">
        <v>44562</v>
      </c>
    </row>
    <row r="7" spans="3:11" x14ac:dyDescent="0.3">
      <c r="C7" s="2" t="s">
        <v>17</v>
      </c>
      <c r="D7" s="3"/>
      <c r="E7" s="12">
        <v>268.14</v>
      </c>
      <c r="F7" s="47">
        <v>44562</v>
      </c>
    </row>
    <row r="8" spans="3:11" x14ac:dyDescent="0.3">
      <c r="C8" s="2" t="s">
        <v>18</v>
      </c>
      <c r="D8" s="3"/>
      <c r="E8" s="13" t="s">
        <v>141</v>
      </c>
      <c r="F8" s="4"/>
    </row>
    <row r="9" spans="3:11" x14ac:dyDescent="0.3">
      <c r="C9" s="2" t="s">
        <v>20</v>
      </c>
      <c r="D9" s="3"/>
      <c r="E9" s="14" t="s">
        <v>59</v>
      </c>
      <c r="F9" s="4"/>
    </row>
    <row r="10" spans="3:11" x14ac:dyDescent="0.3">
      <c r="C10" s="2" t="s">
        <v>22</v>
      </c>
      <c r="D10" s="3"/>
      <c r="E10" s="12">
        <v>237.547</v>
      </c>
      <c r="F10" s="4"/>
    </row>
    <row r="11" spans="3:11" x14ac:dyDescent="0.3">
      <c r="C11" s="2" t="s">
        <v>23</v>
      </c>
      <c r="D11" s="3"/>
      <c r="E11" s="15">
        <v>248.35900000000001</v>
      </c>
      <c r="F11" s="4"/>
    </row>
    <row r="12" spans="3:11" x14ac:dyDescent="0.3">
      <c r="C12" s="5" t="s">
        <v>24</v>
      </c>
      <c r="D12" s="6"/>
      <c r="E12" s="16"/>
      <c r="F12" s="7" t="s">
        <v>142</v>
      </c>
    </row>
    <row r="15" spans="3:11" ht="41.4" x14ac:dyDescent="0.3">
      <c r="C15" s="17" t="s">
        <v>26</v>
      </c>
      <c r="D15" s="17" t="s">
        <v>27</v>
      </c>
      <c r="E15" s="18" t="s">
        <v>28</v>
      </c>
      <c r="F15" s="17" t="s">
        <v>29</v>
      </c>
      <c r="G15" s="17" t="s">
        <v>30</v>
      </c>
      <c r="H15" s="17" t="s">
        <v>31</v>
      </c>
      <c r="I15" s="17" t="s">
        <v>32</v>
      </c>
      <c r="J15" s="17" t="s">
        <v>33</v>
      </c>
      <c r="K15" s="17" t="s">
        <v>34</v>
      </c>
    </row>
    <row r="16" spans="3:11" x14ac:dyDescent="0.3">
      <c r="C16" t="s">
        <v>126</v>
      </c>
      <c r="D16" t="s">
        <v>4</v>
      </c>
      <c r="E16" s="19">
        <v>1.0737000000000001</v>
      </c>
      <c r="F16" s="19">
        <v>0.99099999999999999</v>
      </c>
      <c r="G16" s="20">
        <v>56.538809055471134</v>
      </c>
      <c r="H16" s="19">
        <v>9.3509475500932435</v>
      </c>
      <c r="I16" s="20">
        <v>0</v>
      </c>
      <c r="J16" s="20">
        <v>42.070999999999998</v>
      </c>
      <c r="K16" s="20">
        <v>6958.0401000000002</v>
      </c>
    </row>
    <row r="17" spans="3:11" x14ac:dyDescent="0.3">
      <c r="C17" t="s">
        <v>126</v>
      </c>
      <c r="D17" t="s">
        <v>2</v>
      </c>
      <c r="E17" s="19">
        <v>1.0122</v>
      </c>
      <c r="F17" s="19">
        <v>1.0114000000000001</v>
      </c>
      <c r="G17" s="20">
        <v>53.300346955339364</v>
      </c>
      <c r="H17" s="19">
        <v>9.5434393059175662</v>
      </c>
      <c r="I17" s="20">
        <v>0</v>
      </c>
      <c r="J17" s="20">
        <v>39.661000000000001</v>
      </c>
      <c r="K17" s="20">
        <v>7101.2731999999996</v>
      </c>
    </row>
    <row r="18" spans="3:11" x14ac:dyDescent="0.3">
      <c r="C18" t="s">
        <v>126</v>
      </c>
      <c r="D18" t="s">
        <v>3</v>
      </c>
      <c r="E18" s="19">
        <v>1.0125</v>
      </c>
      <c r="F18" s="19">
        <v>1.0127999999999999</v>
      </c>
      <c r="G18" s="20">
        <v>53.31614433143757</v>
      </c>
      <c r="H18" s="19">
        <v>9.556649524454528</v>
      </c>
      <c r="I18" s="20">
        <v>0</v>
      </c>
      <c r="J18" s="20">
        <v>39.673000000000002</v>
      </c>
      <c r="K18" s="20">
        <v>7111.1028999999999</v>
      </c>
    </row>
    <row r="19" spans="3:11" x14ac:dyDescent="0.3">
      <c r="C19" t="s">
        <v>126</v>
      </c>
      <c r="D19" t="s">
        <v>139</v>
      </c>
      <c r="E19" s="19">
        <v>1.0333000000000001</v>
      </c>
      <c r="F19" s="19">
        <v>1.0041</v>
      </c>
      <c r="G19" s="20">
        <v>54.411429074246371</v>
      </c>
      <c r="H19" s="19">
        <v>9.4745574521176863</v>
      </c>
      <c r="I19" s="20">
        <v>0</v>
      </c>
      <c r="J19" s="20">
        <v>40.488</v>
      </c>
      <c r="K19" s="20">
        <v>7050.0182000000004</v>
      </c>
    </row>
    <row r="20" spans="3:11" x14ac:dyDescent="0.3">
      <c r="C20" t="s">
        <v>126</v>
      </c>
      <c r="D20" t="s">
        <v>127</v>
      </c>
      <c r="E20" s="19">
        <v>1.0755999999999999</v>
      </c>
      <c r="F20" s="19">
        <v>0.98360000000000003</v>
      </c>
      <c r="G20" s="20">
        <v>56.638859104093079</v>
      </c>
      <c r="H20" s="19">
        <v>9.2811221092550102</v>
      </c>
      <c r="I20" s="20">
        <v>0</v>
      </c>
      <c r="J20" s="20">
        <v>42.145000000000003</v>
      </c>
      <c r="K20" s="20">
        <v>6906.0829999999996</v>
      </c>
    </row>
    <row r="21" spans="3:11" x14ac:dyDescent="0.3">
      <c r="C21" t="s">
        <v>126</v>
      </c>
      <c r="D21" t="s">
        <v>1</v>
      </c>
      <c r="E21" s="19">
        <v>1</v>
      </c>
      <c r="F21" s="19">
        <v>1</v>
      </c>
      <c r="G21" s="20">
        <v>52.657920327345749</v>
      </c>
      <c r="H21" s="19">
        <v>9.4358703835451507</v>
      </c>
      <c r="I21" s="20">
        <v>0</v>
      </c>
      <c r="J21" s="20">
        <v>39.183</v>
      </c>
      <c r="K21" s="20">
        <v>7021.2312000000002</v>
      </c>
    </row>
    <row r="22" spans="3:11" x14ac:dyDescent="0.3">
      <c r="C22" t="s">
        <v>126</v>
      </c>
      <c r="D22" t="s">
        <v>0</v>
      </c>
      <c r="E22" s="19">
        <v>1.0423</v>
      </c>
      <c r="F22" s="19">
        <v>0.99329999999999996</v>
      </c>
      <c r="G22" s="20">
        <v>54.885350357192472</v>
      </c>
      <c r="H22" s="19">
        <v>9.3726500519753984</v>
      </c>
      <c r="I22" s="20">
        <v>0</v>
      </c>
      <c r="J22" s="20">
        <v>40.840000000000003</v>
      </c>
      <c r="K22" s="20">
        <v>6974.1889000000001</v>
      </c>
    </row>
    <row r="23" spans="3:11" hidden="1" x14ac:dyDescent="0.3">
      <c r="C23" t="s">
        <v>128</v>
      </c>
      <c r="D23" t="s">
        <v>129</v>
      </c>
      <c r="E23" s="19">
        <v>0.84870000000000001</v>
      </c>
      <c r="F23" s="19">
        <v>0.96579999999999999</v>
      </c>
      <c r="G23" s="20">
        <v>44.691000000000003</v>
      </c>
      <c r="H23" s="19">
        <v>9.1132000000000009</v>
      </c>
      <c r="I23" s="20">
        <v>0</v>
      </c>
      <c r="J23" s="20">
        <v>33.255000000000003</v>
      </c>
      <c r="K23" s="20">
        <v>6781.1319999999996</v>
      </c>
    </row>
    <row r="24" spans="3:11" hidden="1" x14ac:dyDescent="0.3">
      <c r="C24" t="s">
        <v>128</v>
      </c>
      <c r="D24" t="s">
        <v>130</v>
      </c>
      <c r="E24" s="19">
        <v>0.85799999999999998</v>
      </c>
      <c r="F24" s="19">
        <v>0.97430000000000005</v>
      </c>
      <c r="G24" s="20">
        <v>45.18</v>
      </c>
      <c r="H24" s="19">
        <v>9.1934000000000005</v>
      </c>
      <c r="I24" s="20">
        <v>0</v>
      </c>
      <c r="J24" s="20">
        <v>33.618000000000002</v>
      </c>
      <c r="K24" s="20">
        <v>6840.8090000000002</v>
      </c>
    </row>
    <row r="25" spans="3:11" hidden="1" x14ac:dyDescent="0.3">
      <c r="C25" t="s">
        <v>128</v>
      </c>
      <c r="D25" t="s">
        <v>131</v>
      </c>
      <c r="E25" s="19">
        <v>0.83989999999999998</v>
      </c>
      <c r="F25" s="19">
        <v>0.91820000000000002</v>
      </c>
      <c r="G25" s="20">
        <v>44.226999999999997</v>
      </c>
      <c r="H25" s="19">
        <v>8.6639999999999997</v>
      </c>
      <c r="I25" s="20">
        <v>0</v>
      </c>
      <c r="J25" s="20">
        <v>32.908999999999999</v>
      </c>
      <c r="K25" s="20">
        <v>6446.8819999999996</v>
      </c>
    </row>
    <row r="26" spans="3:11" hidden="1" x14ac:dyDescent="0.3">
      <c r="C26" t="s">
        <v>132</v>
      </c>
      <c r="D26" t="s">
        <v>133</v>
      </c>
      <c r="E26" s="19">
        <v>0.92920000000000003</v>
      </c>
      <c r="F26" s="19">
        <v>0.83909999999999996</v>
      </c>
      <c r="G26" s="20">
        <v>48.93</v>
      </c>
      <c r="H26" s="19">
        <v>7.9176000000000002</v>
      </c>
      <c r="I26" s="20">
        <v>0</v>
      </c>
      <c r="J26" s="20">
        <v>36.408999999999999</v>
      </c>
      <c r="K26" s="20">
        <v>5891.4859999999999</v>
      </c>
    </row>
    <row r="27" spans="3:11" hidden="1" x14ac:dyDescent="0.3">
      <c r="C27" t="s">
        <v>132</v>
      </c>
      <c r="D27" t="s">
        <v>134</v>
      </c>
      <c r="E27" s="19">
        <v>1.0224</v>
      </c>
      <c r="F27" s="19">
        <v>0.95579999999999998</v>
      </c>
      <c r="G27" s="20">
        <v>53.837000000000003</v>
      </c>
      <c r="H27" s="19">
        <v>9.0188000000000006</v>
      </c>
      <c r="I27" s="20">
        <v>0</v>
      </c>
      <c r="J27" s="20">
        <v>40.06</v>
      </c>
      <c r="K27" s="20">
        <v>6710.8890000000001</v>
      </c>
    </row>
    <row r="28" spans="3:11" hidden="1" x14ac:dyDescent="0.3">
      <c r="C28" t="s">
        <v>132</v>
      </c>
      <c r="D28" t="s">
        <v>4</v>
      </c>
      <c r="E28" s="19">
        <v>1.0737000000000001</v>
      </c>
      <c r="F28" s="19">
        <v>0.99099999999999999</v>
      </c>
      <c r="G28" s="20">
        <v>56.539000000000001</v>
      </c>
      <c r="H28" s="19">
        <v>9.3508999999999993</v>
      </c>
      <c r="I28" s="20">
        <v>0</v>
      </c>
      <c r="J28" s="20">
        <v>42.070999999999998</v>
      </c>
      <c r="K28" s="20">
        <v>6958.0050000000001</v>
      </c>
    </row>
    <row r="29" spans="3:11" hidden="1" x14ac:dyDescent="0.3">
      <c r="C29" t="s">
        <v>132</v>
      </c>
      <c r="D29" t="s">
        <v>135</v>
      </c>
      <c r="E29" s="19">
        <v>1.0464</v>
      </c>
      <c r="F29" s="19">
        <v>1.0247999999999999</v>
      </c>
      <c r="G29" s="20">
        <v>55.100999999999999</v>
      </c>
      <c r="H29" s="19">
        <v>9.6699000000000002</v>
      </c>
      <c r="I29" s="20">
        <v>0</v>
      </c>
      <c r="J29" s="20">
        <v>41.000999999999998</v>
      </c>
      <c r="K29" s="20">
        <v>7195.3729999999996</v>
      </c>
    </row>
    <row r="30" spans="3:11" hidden="1" x14ac:dyDescent="0.3">
      <c r="C30" t="s">
        <v>136</v>
      </c>
      <c r="D30" t="s">
        <v>133</v>
      </c>
      <c r="E30" s="19">
        <v>0.92920000000000003</v>
      </c>
      <c r="F30" s="19">
        <v>0.83909999999999996</v>
      </c>
      <c r="G30" s="20">
        <v>48.93</v>
      </c>
      <c r="H30" s="19">
        <v>7.9176000000000002</v>
      </c>
      <c r="I30" s="20">
        <v>0</v>
      </c>
      <c r="J30" s="20">
        <v>36.408999999999999</v>
      </c>
      <c r="K30" s="20">
        <v>5891.4859999999999</v>
      </c>
    </row>
    <row r="31" spans="3:11" hidden="1" x14ac:dyDescent="0.3">
      <c r="C31" t="s">
        <v>136</v>
      </c>
      <c r="D31" t="s">
        <v>137</v>
      </c>
      <c r="E31" s="19">
        <v>0.9536</v>
      </c>
      <c r="F31" s="19">
        <v>0.82589999999999997</v>
      </c>
      <c r="G31" s="20">
        <v>50.215000000000003</v>
      </c>
      <c r="H31" s="19">
        <v>7.7930999999999999</v>
      </c>
      <c r="I31" s="20">
        <v>0</v>
      </c>
      <c r="J31" s="20">
        <v>37.365000000000002</v>
      </c>
      <c r="K31" s="20">
        <v>5798.8459999999995</v>
      </c>
    </row>
    <row r="32" spans="3:11" hidden="1" x14ac:dyDescent="0.3">
      <c r="C32" t="s">
        <v>136</v>
      </c>
      <c r="D32" t="s">
        <v>138</v>
      </c>
      <c r="E32" s="19">
        <v>0.92110000000000003</v>
      </c>
      <c r="F32" s="19">
        <v>0.82250000000000001</v>
      </c>
      <c r="G32" s="20">
        <v>48.503</v>
      </c>
      <c r="H32" s="19">
        <v>7.7610000000000001</v>
      </c>
      <c r="I32" s="20">
        <v>0</v>
      </c>
      <c r="J32" s="20">
        <v>36.091000000000001</v>
      </c>
      <c r="K32" s="20">
        <v>5774.96</v>
      </c>
    </row>
    <row r="33" spans="3:11" hidden="1" x14ac:dyDescent="0.3">
      <c r="C33" t="s">
        <v>35</v>
      </c>
      <c r="D33" t="s">
        <v>1</v>
      </c>
      <c r="E33" s="19">
        <v>1</v>
      </c>
      <c r="F33" s="19">
        <v>1</v>
      </c>
      <c r="G33" s="20">
        <v>52.658000000000001</v>
      </c>
      <c r="H33" s="19">
        <v>9.4359000000000002</v>
      </c>
      <c r="I33" s="20">
        <v>0</v>
      </c>
      <c r="J33" s="20">
        <v>39.183</v>
      </c>
      <c r="K33" s="20">
        <v>7021.2529999999997</v>
      </c>
    </row>
    <row r="34" spans="3:11" hidden="1" x14ac:dyDescent="0.3">
      <c r="C34" t="s">
        <v>35</v>
      </c>
      <c r="D34" t="s">
        <v>2</v>
      </c>
      <c r="E34" s="19">
        <v>1.0122</v>
      </c>
      <c r="F34" s="19">
        <v>1.0114000000000001</v>
      </c>
      <c r="G34" s="20">
        <v>53.3</v>
      </c>
      <c r="H34" s="19">
        <v>9.5434000000000001</v>
      </c>
      <c r="I34" s="20">
        <v>0</v>
      </c>
      <c r="J34" s="20">
        <v>39.661000000000001</v>
      </c>
      <c r="K34" s="20">
        <v>7101.2439999999997</v>
      </c>
    </row>
    <row r="35" spans="3:11" hidden="1" x14ac:dyDescent="0.3">
      <c r="C35" t="s">
        <v>35</v>
      </c>
      <c r="D35" t="s">
        <v>3</v>
      </c>
      <c r="E35" s="19">
        <v>1.0125</v>
      </c>
      <c r="F35" s="19">
        <v>1.0127999999999999</v>
      </c>
      <c r="G35" s="20">
        <v>53.316000000000003</v>
      </c>
      <c r="H35" s="19">
        <v>9.5565999999999995</v>
      </c>
      <c r="I35" s="20">
        <v>0</v>
      </c>
      <c r="J35" s="20">
        <v>39.671999999999997</v>
      </c>
      <c r="K35" s="20">
        <v>7111.0659999999998</v>
      </c>
    </row>
    <row r="36" spans="3:11" hidden="1" x14ac:dyDescent="0.3">
      <c r="C36" t="s">
        <v>35</v>
      </c>
      <c r="D36" t="s">
        <v>4</v>
      </c>
      <c r="E36" s="19">
        <v>1.0737000000000001</v>
      </c>
      <c r="F36" s="19">
        <v>0.99099999999999999</v>
      </c>
      <c r="G36" s="20">
        <v>56.539000000000001</v>
      </c>
      <c r="H36" s="19">
        <v>9.3508999999999993</v>
      </c>
      <c r="I36" s="20">
        <v>0</v>
      </c>
      <c r="J36" s="20">
        <v>42.070999999999998</v>
      </c>
      <c r="K36" s="20">
        <v>6958.0050000000001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Montos Facturar</vt:lpstr>
      <vt:lpstr>Enel Dx</vt:lpstr>
      <vt:lpstr>Px_2015_02</vt:lpstr>
      <vt:lpstr>Px_2015_01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2015-06-05T18:19:34Z</dcterms:created>
  <dcterms:modified xsi:type="dcterms:W3CDTF">2022-02-23T14:59:31Z</dcterms:modified>
</cp:coreProperties>
</file>