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14_{3E4BE0E5-1187-4F7B-8604-3952BB62577E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 a="1"/>
  <c r="H5" i="1" s="1"/>
  <c r="J13" i="2"/>
  <c r="I13" i="2"/>
  <c r="H13" i="2"/>
  <c r="G13" i="2"/>
  <c r="G7" i="1"/>
  <c r="G6" i="1"/>
  <c r="G5" i="1"/>
  <c r="H7" i="1" a="1"/>
  <c r="H7" i="1" s="1"/>
  <c r="H6" i="1"/>
  <c r="F15" i="2"/>
  <c r="F14" i="2"/>
  <c r="F13" i="2"/>
  <c r="H15" i="2" l="1"/>
  <c r="K15" i="2" s="1"/>
  <c r="H14" i="2"/>
  <c r="K14" i="2" s="1"/>
  <c r="K13" i="2"/>
  <c r="G15" i="2"/>
  <c r="I15" i="2" s="1"/>
  <c r="J15" i="2" s="1"/>
  <c r="G14" i="2"/>
  <c r="I14" i="2" s="1"/>
  <c r="J14" i="2" s="1"/>
  <c r="L6" i="3" l="1"/>
  <c r="K8" i="1" l="1"/>
  <c r="O6" i="1" s="1"/>
  <c r="E7" i="1" l="1"/>
  <c r="I7" i="1" s="1"/>
  <c r="D7" i="1" l="1"/>
  <c r="J7" i="1" s="1"/>
  <c r="D6" i="1"/>
  <c r="E5" i="1"/>
  <c r="E6" i="1"/>
  <c r="D5" i="1" l="1"/>
  <c r="J5" i="1" s="1"/>
  <c r="J6" i="1"/>
  <c r="I6" i="1" l="1"/>
  <c r="H8" i="1" l="1"/>
  <c r="N4" i="1" s="1"/>
  <c r="G8" i="1"/>
  <c r="N5" i="1" s="1"/>
  <c r="I5" i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<sst xmlns="http://schemas.openxmlformats.org/spreadsheetml/2006/main" count="108" uniqueCount="74">
  <si>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</si>
  <si>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</si>
  <si>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</si>
  <si>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</si>
  <si>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</si>
  <si>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</si>
  <si>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</si>
  <si>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</si>
  <si>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</si>
  <si>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</si>
  <si>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</si>
  <si>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</si>
  <si>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</si>
  <si>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</si>
  <si>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</si>
  <si>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</si>
  <si>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</si>
  <si>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</si>
  <si>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</si>
  <si>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</si>
  <si>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</si>
  <si>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</si>
  <si>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</si>
  <si>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</si>
  <si>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</si>
  <si>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</si>
  <si>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</si>
  <si>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</si>
  <si>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</si>
  <si>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</si>
  <si>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</si>
  <si>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</si>
  <si>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</si>
  <si>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</si>
  <si>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</si>
  <si>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</si>
  <si>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</si>
  <si>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</si>
  <si>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</si>
  <si>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</si>
  <si>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</si>
  <si>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</si>
  <si>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</si>
  <si>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</si>
  <si>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</si>
  <si>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</si>
  <si>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</si>
  <si>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</si>
  <si>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</si>
  <si>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</si>
  <si>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</si>
  <si>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</si>
  <si>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</si>
  <si>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</si>
  <si>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</si>
  <si>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</si>
  <si>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</si>
  <si>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</si>
  <si>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</si>
  <si>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</si>
  <si>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</si>
  <si>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</si>
  <si>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</si>
  <si>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</si>
  <si>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</si>
  <si>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</si>
  <si>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</si>
  <si>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</si>
  <si>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ITD Julio 2021</t>
  </si>
  <si>
    <t>Enero</t>
  </si>
  <si>
    <t>2015/01</t>
  </si>
  <si>
    <t>BS3</t>
  </si>
  <si>
    <t>3T/2021</t>
  </si>
  <si>
    <t xml:space="preserve">PNP S1/22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</si>
</sst>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8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172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zoomScale="90" zoomScaleNormal="90" workbookViewId="0">
      <selection activeCell="J6" sqref="J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28" t="s">
        <v>14</v>
      </c>
      <c r="J2" s="129"/>
      <c r="K2" s="129"/>
      <c r="L2" s="130"/>
      <c r="N2" s="117" t="s">
        <v>52</v>
      </c>
      <c r="O2" s="117"/>
    </row>
    <row r="3" spans="1:15" ht="14.4" x14ac:dyDescent="0.3">
      <c r="A3" s="131" t="s">
        <v>13</v>
      </c>
      <c r="B3" s="133" t="s">
        <v>0</v>
      </c>
      <c r="C3" s="135" t="s">
        <v>1</v>
      </c>
      <c r="D3" s="74" t="s">
        <v>2</v>
      </c>
      <c r="E3" s="72" t="s">
        <v>3</v>
      </c>
      <c r="F3" s="32" t="s">
        <v>43</v>
      </c>
      <c r="G3" s="1" t="s">
        <v>4</v>
      </c>
      <c r="H3" s="2" t="s">
        <v>5</v>
      </c>
      <c r="I3" s="62" t="s">
        <v>34</v>
      </c>
      <c r="J3" s="61" t="s">
        <v>4</v>
      </c>
      <c r="K3" s="61" t="s">
        <v>33</v>
      </c>
      <c r="L3" s="50" t="s">
        <v>43</v>
      </c>
      <c r="N3" s="10" t="s">
        <v>60</v>
      </c>
      <c r="O3" s="10" t="s">
        <v>65</v>
      </c>
    </row>
    <row r="4" spans="1:15" x14ac:dyDescent="0.25">
      <c r="A4" s="132"/>
      <c r="B4" s="134"/>
      <c r="C4" s="136"/>
      <c r="D4" s="75" t="s">
        <v>6</v>
      </c>
      <c r="E4" s="73" t="s">
        <v>7</v>
      </c>
      <c r="F4" s="33" t="s">
        <v>47</v>
      </c>
      <c r="G4" s="3" t="s">
        <v>51</v>
      </c>
      <c r="H4" s="4" t="s">
        <v>8</v>
      </c>
      <c r="I4" s="78" t="s">
        <v>12</v>
      </c>
      <c r="J4" s="76" t="s">
        <v>12</v>
      </c>
      <c r="K4" s="76" t="s">
        <v>12</v>
      </c>
      <c r="L4" s="77" t="s">
        <v>12</v>
      </c>
      <c r="N4" s="122" t="str">
        <f>"Active Energy: "&amp;TEXT(H8*1000,"#,###")&amp;" kWh"</f>
        <v>Active Energy: 43,481 kWh</v>
      </c>
      <c r="O4" s="123">
        <f>I8</f>
        <v>1637139.4144194608</v>
      </c>
    </row>
    <row r="5" spans="1:15" x14ac:dyDescent="0.25">
      <c r="A5" t="s">
        <v>65</v>
      </c>
      <c r="B5" s="5" t="s">
        <v>9</v>
      </c>
      <c r="C5" s="6" t="s">
        <v>38</v>
      </c>
      <c r="D5" s="17">
        <f>VLOOKUP($C5,Px!$B$13:$K$16,9,0)</f>
        <v>6121.1055139862774</v>
      </c>
      <c r="E5" s="89">
        <f>VLOOKUP($C5,Px!$B$13:$K$16,10,0)</f>
        <v>37.156986804794201</v>
      </c>
      <c r="F5" s="51"/>
      <c r="G5" s="7">
        <f>+COOPELAN!M6/1000</f>
        <v>5.6049639070933311E-3</v>
      </c>
      <c r="H5" s="91" cm="1">
        <f t="array" ref="H5">SUM(COOPELAN!C6:E6/1000)</f>
        <v>5.0246865234059985</v>
      </c>
      <c r="I5" s="93">
        <f t="shared" ref="I5:I6" si="0">H5*E5*1000</f>
        <v>186702.21084842394</v>
      </c>
      <c r="J5" s="94">
        <f t="shared" ref="J5:J6" si="1">G5*D5*1000</f>
        <v>34308.575477403057</v>
      </c>
      <c r="K5" s="94"/>
      <c r="L5" s="95">
        <f t="shared" ref="L5:L7" si="2">H5*F5*1000</f>
        <v>0</v>
      </c>
      <c r="N5" s="124" t="str">
        <f>"Capacity: "&amp;TEXT(G8*1000,"###")&amp;" kW"</f>
        <v>Capacity: 50 kW</v>
      </c>
      <c r="O5" s="125">
        <f>J8</f>
        <v>300328.71494893101</v>
      </c>
    </row>
    <row r="6" spans="1:15" x14ac:dyDescent="0.25">
      <c r="A6" t="s">
        <v>65</v>
      </c>
      <c r="B6" t="s">
        <v>9</v>
      </c>
      <c r="C6" s="8" t="s">
        <v>64</v>
      </c>
      <c r="D6" s="16">
        <f>VLOOKUP($C6,Px!$B$13:$K$16,9,0)</f>
        <v>5928.0217773097211</v>
      </c>
      <c r="E6" s="90">
        <f>VLOOKUP($C6,Px!$B$13:$K$16,10,0)</f>
        <v>37.744727817207902</v>
      </c>
      <c r="F6" s="52"/>
      <c r="G6" s="9">
        <f>+COOPELAN!N6/1000</f>
        <v>4.3502274341648932E-2</v>
      </c>
      <c r="H6" s="92">
        <f>SUM(COOPELAN!F6:H6)/1000</f>
        <v>37.286878147161985</v>
      </c>
      <c r="I6" s="96">
        <f t="shared" si="0"/>
        <v>1407383.0668180264</v>
      </c>
      <c r="J6" s="97">
        <f t="shared" si="1"/>
        <v>257882.42965979679</v>
      </c>
      <c r="K6" s="97"/>
      <c r="L6" s="98">
        <f t="shared" si="2"/>
        <v>0</v>
      </c>
      <c r="N6" s="124" t="s">
        <v>11</v>
      </c>
      <c r="O6" s="125">
        <f>K8</f>
        <v>0</v>
      </c>
    </row>
    <row r="7" spans="1:15" x14ac:dyDescent="0.25">
      <c r="A7" t="s">
        <v>65</v>
      </c>
      <c r="B7" t="s">
        <v>9</v>
      </c>
      <c r="C7" s="8" t="s">
        <v>66</v>
      </c>
      <c r="D7" s="16">
        <f>VLOOKUP($C7,Px!$B$13:$K$16,9,0)</f>
        <v>5954.7024391050263</v>
      </c>
      <c r="E7" s="90">
        <f>VLOOKUP($C7,Px!$B$13:$K$16,10,0)</f>
        <v>36.804342197345974</v>
      </c>
      <c r="F7" s="52"/>
      <c r="G7" s="9">
        <f>+COOPELAN!O6/1000</f>
        <v>1.3666022601381692E-3</v>
      </c>
      <c r="H7" s="92" cm="1">
        <f t="array" ref="H7">SUM(COOPELAN!I6:K6/1000)</f>
        <v>1.1698113369926053</v>
      </c>
      <c r="I7" s="96">
        <f>H7*E7*1000</f>
        <v>43054.136753010651</v>
      </c>
      <c r="J7" s="97">
        <f>G7*D7*1000</f>
        <v>8137.7098117311989</v>
      </c>
      <c r="K7" s="97"/>
      <c r="L7" s="98">
        <f t="shared" si="2"/>
        <v>0</v>
      </c>
      <c r="N7" s="126" t="s">
        <v>43</v>
      </c>
      <c r="O7" s="127">
        <f>L8</f>
        <v>0</v>
      </c>
    </row>
    <row r="8" spans="1:15" ht="14.4" x14ac:dyDescent="0.3">
      <c r="A8" s="18"/>
      <c r="B8" s="18"/>
      <c r="C8" s="18"/>
      <c r="D8" s="18"/>
      <c r="E8" s="105"/>
      <c r="F8" s="106" t="s">
        <v>10</v>
      </c>
      <c r="G8" s="107">
        <f t="shared" ref="G8:L8" si="3">SUM(G5:G7)</f>
        <v>5.047384050888043E-2</v>
      </c>
      <c r="H8" s="112">
        <f t="shared" si="3"/>
        <v>43.481376007560584</v>
      </c>
      <c r="I8" s="108">
        <f t="shared" si="3"/>
        <v>1637139.4144194608</v>
      </c>
      <c r="J8" s="108">
        <f t="shared" si="3"/>
        <v>300328.71494893101</v>
      </c>
      <c r="K8" s="108">
        <f t="shared" si="3"/>
        <v>0</v>
      </c>
      <c r="L8" s="104">
        <f t="shared" si="3"/>
        <v>0</v>
      </c>
      <c r="N8" s="13" t="s">
        <v>10</v>
      </c>
      <c r="O8" s="14">
        <f>SUM(O4:O7)</f>
        <v>1937468.1293683918</v>
      </c>
    </row>
    <row r="10" spans="1:15" x14ac:dyDescent="0.25">
      <c r="E10" s="11" t="s">
        <v>56</v>
      </c>
      <c r="F10" t="s">
        <v>57</v>
      </c>
      <c r="M10" s="99"/>
    </row>
    <row r="14" spans="1:15" ht="13.8" x14ac:dyDescent="0.25">
      <c r="I14" s="71"/>
    </row>
    <row r="21" spans="1:1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5" x14ac:dyDescent="0.25">
      <c r="N22" s="15"/>
      <c r="O22" s="15"/>
    </row>
    <row r="23" spans="1:15" x14ac:dyDescent="0.25">
      <c r="I23" s="12"/>
      <c r="J23" s="12"/>
    </row>
    <row r="24" spans="1:15" s="15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J23" sqref="J23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118" t="s">
        <v>70</v>
      </c>
    </row>
    <row r="3" spans="1:19" ht="15" thickBot="1" x14ac:dyDescent="0.35">
      <c r="A3" s="34" t="s">
        <v>39</v>
      </c>
      <c r="B3" s="34" t="s">
        <v>69</v>
      </c>
      <c r="C3" s="137" t="s">
        <v>40</v>
      </c>
      <c r="D3" s="138"/>
      <c r="E3" s="138"/>
      <c r="F3" s="138"/>
      <c r="G3" s="138"/>
      <c r="H3" s="138"/>
      <c r="I3" s="138"/>
      <c r="J3" s="138"/>
      <c r="K3" s="138"/>
      <c r="L3" s="139"/>
      <c r="M3" s="137" t="s">
        <v>21</v>
      </c>
      <c r="N3" s="138"/>
      <c r="O3" s="139"/>
      <c r="R3" s="35"/>
      <c r="S3" s="36"/>
    </row>
    <row r="4" spans="1:19" ht="15" thickBot="1" x14ac:dyDescent="0.35">
      <c r="C4" s="140" t="s">
        <v>61</v>
      </c>
      <c r="D4" s="140"/>
      <c r="E4" s="140"/>
      <c r="F4" s="140" t="s">
        <v>62</v>
      </c>
      <c r="G4" s="140"/>
      <c r="H4" s="140"/>
      <c r="I4" s="140" t="s">
        <v>63</v>
      </c>
      <c r="J4" s="140"/>
      <c r="K4" s="140"/>
      <c r="L4" s="141" t="s">
        <v>41</v>
      </c>
      <c r="M4" s="137" t="s">
        <v>42</v>
      </c>
      <c r="N4" s="138"/>
      <c r="O4" s="139"/>
      <c r="S4" s="37"/>
    </row>
    <row r="5" spans="1:19" ht="15" thickBot="1" x14ac:dyDescent="0.35">
      <c r="A5" s="38" t="s">
        <v>44</v>
      </c>
      <c r="B5" s="39" t="s">
        <v>45</v>
      </c>
      <c r="C5" s="40" t="s">
        <v>35</v>
      </c>
      <c r="D5" s="41" t="s">
        <v>36</v>
      </c>
      <c r="E5" s="42" t="s">
        <v>37</v>
      </c>
      <c r="F5" s="40" t="s">
        <v>35</v>
      </c>
      <c r="G5" s="41" t="s">
        <v>36</v>
      </c>
      <c r="H5" s="42" t="s">
        <v>37</v>
      </c>
      <c r="I5" s="40" t="s">
        <v>35</v>
      </c>
      <c r="J5" s="41" t="s">
        <v>36</v>
      </c>
      <c r="K5" s="42" t="s">
        <v>37</v>
      </c>
      <c r="L5" s="142"/>
      <c r="M5" s="43" t="s">
        <v>61</v>
      </c>
      <c r="N5" s="44" t="s">
        <v>62</v>
      </c>
      <c r="O5" s="44" t="s">
        <v>63</v>
      </c>
      <c r="S5" s="37"/>
    </row>
    <row r="6" spans="1:19" ht="14.4" x14ac:dyDescent="0.3">
      <c r="A6" s="45" t="s">
        <v>46</v>
      </c>
      <c r="B6" s="46" t="s">
        <v>71</v>
      </c>
      <c r="C6" s="67">
        <v>1598.9361249762796</v>
      </c>
      <c r="D6" s="68">
        <v>2222.6659922601848</v>
      </c>
      <c r="E6" s="68">
        <v>1203.0844061695341</v>
      </c>
      <c r="F6" s="68">
        <v>11558.201543307401</v>
      </c>
      <c r="G6" s="68">
        <v>16391.077154353727</v>
      </c>
      <c r="H6" s="68">
        <v>9337.5994495008581</v>
      </c>
      <c r="I6" s="68">
        <v>362.08771121602047</v>
      </c>
      <c r="J6" s="68">
        <v>514.38759438349371</v>
      </c>
      <c r="K6" s="69">
        <v>293.33603139309122</v>
      </c>
      <c r="L6" s="66">
        <f>SUM(C6:K6)</f>
        <v>43481.37600756059</v>
      </c>
      <c r="M6" s="47">
        <v>5.6049639070933308</v>
      </c>
      <c r="N6" s="47">
        <v>43.502274341648935</v>
      </c>
      <c r="O6" s="47">
        <v>1.3666022601381693</v>
      </c>
      <c r="P6" s="48"/>
      <c r="S6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L27"/>
  <sheetViews>
    <sheetView tabSelected="1" zoomScaleNormal="100" workbookViewId="0">
      <selection activeCell="C14" sqref="C1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2" ht="13.8" x14ac:dyDescent="0.3">
      <c r="A2" s="19" t="s">
        <v>15</v>
      </c>
      <c r="B2" s="20"/>
      <c r="C2" s="20" t="s">
        <v>16</v>
      </c>
      <c r="D2" s="21" t="s">
        <v>17</v>
      </c>
      <c r="E2" s="22"/>
      <c r="F2" s="22"/>
      <c r="G2" s="22"/>
    </row>
    <row r="3" spans="1:12" ht="13.8" x14ac:dyDescent="0.3">
      <c r="A3" s="23" t="s">
        <v>18</v>
      </c>
      <c r="B3" s="22" t="s">
        <v>19</v>
      </c>
      <c r="C3" s="22">
        <v>46.65</v>
      </c>
      <c r="D3" s="24" t="s">
        <v>20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2" ht="27.6" x14ac:dyDescent="0.3">
      <c r="A4" s="25" t="s">
        <v>21</v>
      </c>
      <c r="B4" s="26" t="s">
        <v>22</v>
      </c>
      <c r="C4" s="26">
        <v>8.3592999999999993</v>
      </c>
      <c r="D4" s="27" t="s">
        <v>20</v>
      </c>
      <c r="E4" s="86"/>
      <c r="F4" s="22"/>
      <c r="G4" s="85"/>
      <c r="H4" s="56" t="s">
        <v>59</v>
      </c>
      <c r="I4" s="56" t="s">
        <v>59</v>
      </c>
      <c r="J4" s="56" t="s">
        <v>67</v>
      </c>
      <c r="K4" s="114" t="s">
        <v>68</v>
      </c>
    </row>
    <row r="5" spans="1:12" ht="13.8" x14ac:dyDescent="0.3">
      <c r="A5" s="19" t="s">
        <v>15</v>
      </c>
      <c r="B5" s="20"/>
      <c r="C5" s="20" t="s">
        <v>16</v>
      </c>
      <c r="D5" s="21" t="s">
        <v>17</v>
      </c>
      <c r="E5" s="22"/>
      <c r="F5" s="22"/>
      <c r="G5" s="19" t="s">
        <v>58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  <c r="L5" s="121">
        <v>0</v>
      </c>
    </row>
    <row r="6" spans="1:12" ht="13.8" x14ac:dyDescent="0.3">
      <c r="A6" s="23" t="s">
        <v>23</v>
      </c>
      <c r="B6" s="22"/>
      <c r="C6" s="22">
        <v>744.1</v>
      </c>
      <c r="D6" s="24" t="s">
        <v>73</v>
      </c>
      <c r="E6" s="22"/>
      <c r="F6" s="22"/>
      <c r="G6" s="81" t="s">
        <v>54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  <c r="L6" s="120">
        <v>1</v>
      </c>
    </row>
    <row r="7" spans="1:12" ht="13.8" x14ac:dyDescent="0.3">
      <c r="A7" s="23" t="s">
        <v>24</v>
      </c>
      <c r="B7" s="22"/>
      <c r="C7" s="102">
        <v>268.13983333333334</v>
      </c>
      <c r="D7" s="119"/>
      <c r="E7" s="22"/>
      <c r="F7" s="22"/>
      <c r="G7" s="82" t="s">
        <v>55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  <c r="L7" s="120">
        <v>1</v>
      </c>
    </row>
    <row r="8" spans="1:12" ht="13.8" x14ac:dyDescent="0.3">
      <c r="A8" s="23" t="s">
        <v>25</v>
      </c>
      <c r="B8" s="22"/>
      <c r="C8" s="28">
        <v>237.547</v>
      </c>
      <c r="D8" s="29"/>
      <c r="E8" s="22"/>
      <c r="F8" s="22"/>
      <c r="G8" s="22"/>
      <c r="J8" s="113"/>
    </row>
    <row r="9" spans="1:12" ht="13.8" x14ac:dyDescent="0.3">
      <c r="A9" s="25" t="s">
        <v>26</v>
      </c>
      <c r="B9" s="26"/>
      <c r="C9" s="30"/>
      <c r="D9" s="31" t="s">
        <v>72</v>
      </c>
      <c r="E9" s="22"/>
      <c r="F9" s="22"/>
      <c r="G9" s="22"/>
    </row>
    <row r="10" spans="1:12" ht="13.8" x14ac:dyDescent="0.3">
      <c r="A10" s="22"/>
      <c r="B10" s="22"/>
      <c r="C10" s="22"/>
      <c r="D10" s="22"/>
      <c r="E10" s="22"/>
      <c r="F10" s="22"/>
      <c r="G10" s="22"/>
    </row>
    <row r="11" spans="1:12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2" ht="27.6" x14ac:dyDescent="0.25">
      <c r="A12" s="56" t="s">
        <v>48</v>
      </c>
      <c r="B12" s="56" t="s">
        <v>27</v>
      </c>
      <c r="C12" s="56" t="s">
        <v>49</v>
      </c>
      <c r="D12" s="56" t="s">
        <v>28</v>
      </c>
      <c r="E12" s="56" t="s">
        <v>53</v>
      </c>
      <c r="F12" s="56" t="s">
        <v>29</v>
      </c>
      <c r="G12" s="56" t="s">
        <v>30</v>
      </c>
      <c r="H12" s="56" t="s">
        <v>31</v>
      </c>
      <c r="I12" s="56" t="s">
        <v>32</v>
      </c>
      <c r="J12" s="87" t="s">
        <v>32</v>
      </c>
      <c r="K12" s="88" t="s">
        <v>50</v>
      </c>
    </row>
    <row r="13" spans="1:12" ht="13.8" x14ac:dyDescent="0.3">
      <c r="A13" s="22" t="s">
        <v>65</v>
      </c>
      <c r="B13" s="22" t="s">
        <v>38</v>
      </c>
      <c r="C13" s="57"/>
      <c r="D13" s="58">
        <v>0.94830000000000003</v>
      </c>
      <c r="E13" s="58">
        <v>0.87180000000000002</v>
      </c>
      <c r="F13" s="59">
        <f>($C$3*$C$7/$C$8-$L$5)*D13</f>
        <v>49.935474808216902</v>
      </c>
      <c r="G13" s="59">
        <f>$C$4*$C$7/$C$8*E13</f>
        <v>8.2261866872547742</v>
      </c>
      <c r="H13" s="59">
        <f>F13*$C$6/1000</f>
        <v>37.156986804794201</v>
      </c>
      <c r="I13" s="80">
        <f>G13*$C$6</f>
        <v>6121.1055139862774</v>
      </c>
      <c r="J13" s="103">
        <f>I13*$L$7</f>
        <v>6121.1055139862774</v>
      </c>
      <c r="K13" s="60">
        <f>H13*$L$6</f>
        <v>37.156986804794201</v>
      </c>
    </row>
    <row r="14" spans="1:12" ht="13.8" x14ac:dyDescent="0.3">
      <c r="A14" s="22" t="s">
        <v>65</v>
      </c>
      <c r="B14" s="22" t="s">
        <v>64</v>
      </c>
      <c r="C14" s="57"/>
      <c r="D14" s="58">
        <v>0.96330000000000005</v>
      </c>
      <c r="E14" s="58">
        <v>0.84430000000000005</v>
      </c>
      <c r="F14" s="59">
        <f>($C$3*$C$7/$C$8-$L$5)*D14</f>
        <v>50.725343122171616</v>
      </c>
      <c r="G14" s="59">
        <f>$C$4*$C$7/$C$8*E14</f>
        <v>7.9667004129951895</v>
      </c>
      <c r="H14" s="59">
        <f>F14*$C$6/1000</f>
        <v>37.744727817207902</v>
      </c>
      <c r="I14" s="80">
        <f>G14*$C$6</f>
        <v>5928.0217773097211</v>
      </c>
      <c r="J14" s="103">
        <f>I14*$L$7</f>
        <v>5928.0217773097211</v>
      </c>
      <c r="K14" s="60">
        <f>H14*$L$6</f>
        <v>37.744727817207902</v>
      </c>
    </row>
    <row r="15" spans="1:12" ht="13.8" x14ac:dyDescent="0.3">
      <c r="A15" s="22" t="s">
        <v>65</v>
      </c>
      <c r="B15" s="22" t="s">
        <v>66</v>
      </c>
      <c r="C15" s="57"/>
      <c r="D15" s="58">
        <v>0.93930000000000002</v>
      </c>
      <c r="E15" s="58">
        <v>0.84809999999999997</v>
      </c>
      <c r="F15" s="59">
        <f>($C$3*$C$7/$C$8-$L$5)*D15</f>
        <v>49.46155381984407</v>
      </c>
      <c r="G15" s="59">
        <f>$C$4*$C$7/$C$8*E15</f>
        <v>8.0025566981656038</v>
      </c>
      <c r="H15" s="59">
        <f>F15*$C$6/1000</f>
        <v>36.804342197345974</v>
      </c>
      <c r="I15" s="80">
        <f>G15*$C$6</f>
        <v>5954.7024391050263</v>
      </c>
      <c r="J15" s="103">
        <f>I15*$L$7</f>
        <v>5954.7024391050263</v>
      </c>
      <c r="K15" s="60">
        <f>H15*$L$6</f>
        <v>36.804342197345974</v>
      </c>
    </row>
    <row r="16" spans="1:12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2022-02-15T20:55:46Z</dcterms:modified>
</cp:coreProperties>
</file>