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2-Feb\Propuestas\"/>
    </mc:Choice>
  </mc:AlternateContent>
  <xr:revisionPtr revIDLastSave="0" documentId="14_{64F490B0-C6C4-4904-8941-FCE85F481ED1}" xr6:coauthVersionLast="47" xr6:coauthVersionMax="47" xr10:uidLastSave="{00000000-0000-0000-0000-000000000000}"/>
  <bookViews>
    <workbookView xWindow="-108" yWindow="-108" windowWidth="23256" windowHeight="12576" activeTab="2" xr2:uid="{F2358186-0BE2-4736-A654-4A2DCED7D6D4}"/>
  </bookViews>
  <sheets>
    <sheet name="Montos facturar" sheetId="1" r:id="rId1"/>
    <sheet name="COOPELAN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5" i="2" l="1"/>
  <c r="K14" i="2"/>
  <c r="J15" i="2"/>
  <c r="J14" i="2"/>
  <c r="K13" i="2"/>
  <c r="J13" i="2"/>
  <c r="I13" i="2"/>
  <c r="H13" i="2"/>
  <c r="G13" i="2"/>
  <c r="F15" i="2"/>
  <c r="F14" i="2"/>
  <c r="F13" i="2"/>
  <c r="L8" i="3" l="1"/>
  <c r="L7" i="3"/>
  <c r="L6" i="3"/>
  <c r="G13" i="1" l="1"/>
  <c r="G12" i="1"/>
  <c r="G11" i="1"/>
  <c r="H13" i="1"/>
  <c r="H12" i="1"/>
  <c r="H11" i="1"/>
  <c r="H10" i="1"/>
  <c r="H9" i="1"/>
  <c r="H8" i="1"/>
  <c r="H7" i="1"/>
  <c r="H6" i="1"/>
  <c r="H5" i="1"/>
  <c r="K14" i="1" l="1"/>
  <c r="O7" i="1" s="1"/>
  <c r="H14" i="2" l="1"/>
  <c r="H15" i="2"/>
  <c r="E13" i="1" l="1"/>
  <c r="E10" i="1"/>
  <c r="E7" i="1"/>
  <c r="E12" i="1"/>
  <c r="G14" i="2"/>
  <c r="I14" i="2" s="1"/>
  <c r="G15" i="2"/>
  <c r="I15" i="2" s="1"/>
  <c r="D13" i="1" l="1"/>
  <c r="D10" i="1"/>
  <c r="J10" i="1" s="1"/>
  <c r="D7" i="1"/>
  <c r="D6" i="1"/>
  <c r="D12" i="1"/>
  <c r="D9" i="1"/>
  <c r="J9" i="1" s="1"/>
  <c r="E8" i="1"/>
  <c r="E5" i="1"/>
  <c r="E11" i="1"/>
  <c r="E6" i="1"/>
  <c r="E9" i="1"/>
  <c r="D11" i="1" l="1"/>
  <c r="D8" i="1"/>
  <c r="J8" i="1" s="1"/>
  <c r="D5" i="1"/>
  <c r="J5" i="1" s="1"/>
  <c r="J6" i="1"/>
  <c r="J7" i="1"/>
  <c r="J13" i="1" l="1"/>
  <c r="J12" i="1"/>
  <c r="I13" i="1"/>
  <c r="I12" i="1"/>
  <c r="I11" i="1"/>
  <c r="I7" i="1"/>
  <c r="I6" i="1"/>
  <c r="H14" i="1" l="1"/>
  <c r="N5" i="1" s="1"/>
  <c r="G14" i="1"/>
  <c r="N6" i="1" s="1"/>
  <c r="L10" i="1"/>
  <c r="I10" i="1"/>
  <c r="I9" i="1"/>
  <c r="L9" i="1"/>
  <c r="L8" i="1"/>
  <c r="I8" i="1"/>
  <c r="I5" i="1"/>
  <c r="L12" i="1"/>
  <c r="L5" i="1"/>
  <c r="L13" i="1"/>
  <c r="L6" i="1"/>
  <c r="L7" i="1"/>
  <c r="L11" i="1"/>
  <c r="J11" i="1"/>
  <c r="J14" i="1" s="1"/>
  <c r="O6" i="1" s="1"/>
  <c r="I14" i="1" l="1"/>
  <c r="O5" i="1" s="1"/>
  <c r="L14" i="1"/>
  <c r="O8" i="1" s="1"/>
  <c r="O9" i="1" l="1"/>
</calcChain>
</file>

<file path=xl/sharedStrings.xml><?xml version="1.0" encoding="utf-8"?>
<sst xmlns="http://schemas.openxmlformats.org/spreadsheetml/2006/main" count="131" uniqueCount="79">
  <si>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</si>
  <si>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</si>
  <si>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</si>
  <si>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</si>
  <si>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</si>
  <si>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</si>
  <si>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</si>
  <si>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</si>
  <si>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</si>
  <si>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</si>
  <si>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</si>
  <si>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</si>
  <si>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</si>
  <si>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</si>
  <si>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</si>
  <si>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</si>
  <si>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</si>
  <si>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</si>
  <si>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</si>
  <si>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</si>
  <si>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</si>
  <si>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</si>
  <si>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</si>
  <si>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</si>
  <si>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</si>
  <si>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</si>
  <si>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</si>
  <si>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</si>
  <si>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</si>
  <si>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</si>
  <si>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</si>
  <si>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</si>
  <si>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</si>
  <si>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</si>
  <si>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</si>
  <si>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</si>
  <si>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</si>
  <si>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</si>
  <si>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</si>
  <si>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</si>
  <si>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</si>
  <si>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</si>
  <si>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MES</t>
  </si>
  <si>
    <t>ENERGÍA (kwh)</t>
  </si>
  <si>
    <t>TOTAL ENERGÍA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</si>
  <si>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</si>
  <si>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</si>
  <si>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</si>
  <si>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</si>
  <si>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</si>
  <si>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</si>
  <si>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</si>
  <si>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</si>
  <si>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</si>
  <si>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</si>
  <si>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</si>
  <si>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</si>
  <si>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 xml:space="preserve">[MW] </t>
  </si>
  <si>
    <t>Facturación con Factor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</si>
  <si>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</si>
  <si>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</si>
  <si>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</si>
  <si>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</si>
  <si>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</si>
  <si>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</si>
  <si>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 xml:space="preserve"> ITD Julio 2020</t>
  </si>
  <si>
    <t>Conceptos</t>
  </si>
  <si>
    <t>CHARRUA 220</t>
  </si>
  <si>
    <t>CAUTIN 220</t>
  </si>
  <si>
    <t>TEMUCO 220</t>
  </si>
  <si>
    <t>Cautin 220</t>
  </si>
  <si>
    <t>COOPELAN</t>
  </si>
  <si>
    <t>Temuco 220</t>
  </si>
  <si>
    <t>ITD Enero 2021</t>
  </si>
  <si>
    <t>ITD Julio 2021</t>
  </si>
  <si>
    <t>Enero</t>
  </si>
  <si>
    <t>2015/02</t>
  </si>
  <si>
    <t>3T/2021</t>
  </si>
  <si>
    <t>PNP 19T/21 (Abr20 -Sep20)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</si>
</sst>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_ * #,##0.00_ ;_ * \-#,##0.00_ ;_ * \-_ ;_ @_ "/>
    <numFmt numFmtId="170" formatCode="#,##0.000"/>
    <numFmt numFmtId="171" formatCode="0.000000"/>
    <numFmt numFmtId="172" formatCode="0.00000"/>
  </numFmts>
  <fonts count="18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34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6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6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8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9" borderId="17" xfId="0" applyFont="1" applyFill="1" applyBorder="1" applyAlignment="1">
      <alignment horizontal="center" vertical="center"/>
    </xf>
    <xf numFmtId="0" fontId="10" fillId="9" borderId="18" xfId="0" applyFont="1" applyFill="1" applyBorder="1" applyAlignment="1">
      <alignment horizontal="center" vertical="center"/>
    </xf>
    <xf numFmtId="0" fontId="10" fillId="9" borderId="19" xfId="2" applyFont="1" applyFill="1" applyBorder="1" applyAlignment="1">
      <alignment horizontal="center" vertical="center"/>
    </xf>
    <xf numFmtId="0" fontId="10" fillId="9" borderId="20" xfId="2" applyFont="1" applyFill="1" applyBorder="1" applyAlignment="1">
      <alignment horizontal="center" vertical="center"/>
    </xf>
    <xf numFmtId="0" fontId="10" fillId="9" borderId="21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/>
    </xf>
    <xf numFmtId="0" fontId="10" fillId="0" borderId="23" xfId="0" applyFont="1" applyBorder="1"/>
    <xf numFmtId="0" fontId="0" fillId="9" borderId="24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169" fontId="0" fillId="0" borderId="16" xfId="2" applyNumberFormat="1" applyFont="1" applyBorder="1"/>
    <xf numFmtId="164" fontId="0" fillId="0" borderId="0" xfId="1" applyFont="1"/>
    <xf numFmtId="168" fontId="12" fillId="0" borderId="0" xfId="0" applyNumberFormat="1" applyFont="1"/>
    <xf numFmtId="0" fontId="0" fillId="2" borderId="1" xfId="0" applyFill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3" fillId="0" borderId="1" xfId="0" applyFont="1" applyBorder="1"/>
    <xf numFmtId="0" fontId="6" fillId="6" borderId="2" xfId="0" applyFont="1" applyFill="1" applyBorder="1" applyAlignment="1">
      <alignment horizontal="center" vertical="center" wrapText="1"/>
    </xf>
    <xf numFmtId="0" fontId="15" fillId="0" borderId="0" xfId="0" applyFont="1"/>
    <xf numFmtId="167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170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7" xfId="2" applyNumberFormat="1" applyFont="1" applyBorder="1" applyAlignment="1">
      <alignment horizontal="center"/>
    </xf>
    <xf numFmtId="3" fontId="0" fillId="0" borderId="25" xfId="2" applyNumberFormat="1" applyFont="1" applyBorder="1" applyAlignment="1">
      <alignment horizontal="center"/>
    </xf>
    <xf numFmtId="3" fontId="0" fillId="0" borderId="16" xfId="2" applyNumberFormat="1" applyFont="1" applyBorder="1" applyAlignment="1">
      <alignment horizontal="center"/>
    </xf>
    <xf numFmtId="3" fontId="0" fillId="0" borderId="26" xfId="2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6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3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5" fontId="1" fillId="0" borderId="0" xfId="0" applyNumberFormat="1" applyFont="1" applyFill="1" applyBorder="1" applyAlignment="1">
      <alignment horizontal="center"/>
    </xf>
    <xf numFmtId="171" fontId="4" fillId="0" borderId="0" xfId="0" applyNumberFormat="1" applyFont="1"/>
    <xf numFmtId="165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6" fontId="0" fillId="0" borderId="5" xfId="0" applyNumberFormat="1" applyBorder="1" applyAlignment="1">
      <alignment horizontal="center"/>
    </xf>
    <xf numFmtId="166" fontId="5" fillId="0" borderId="0" xfId="0" applyNumberFormat="1" applyFont="1"/>
    <xf numFmtId="4" fontId="4" fillId="0" borderId="10" xfId="0" applyNumberFormat="1" applyFont="1" applyBorder="1" applyAlignment="1">
      <alignment horizontal="center"/>
    </xf>
    <xf numFmtId="3" fontId="2" fillId="3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right"/>
    </xf>
    <xf numFmtId="170" fontId="2" fillId="3" borderId="6" xfId="0" applyNumberFormat="1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horizontal="center" vertical="center"/>
    </xf>
    <xf numFmtId="172" fontId="0" fillId="0" borderId="1" xfId="0" applyNumberFormat="1" applyBorder="1" applyAlignment="1">
      <alignment horizontal="center"/>
    </xf>
    <xf numFmtId="172" fontId="0" fillId="0" borderId="3" xfId="0" applyNumberFormat="1" applyBorder="1" applyAlignment="1">
      <alignment horizontal="center"/>
    </xf>
    <xf numFmtId="16" fontId="0" fillId="0" borderId="0" xfId="0" applyNumberFormat="1"/>
    <xf numFmtId="170" fontId="2" fillId="3" borderId="8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6" fillId="6" borderId="16" xfId="0" applyFont="1" applyFill="1" applyBorder="1" applyAlignment="1">
      <alignment horizontal="center" vertical="center" wrapText="1"/>
    </xf>
    <xf numFmtId="166" fontId="0" fillId="0" borderId="29" xfId="0" applyNumberFormat="1" applyBorder="1" applyAlignment="1">
      <alignment horizontal="center"/>
    </xf>
    <xf numFmtId="166" fontId="0" fillId="0" borderId="23" xfId="0" applyNumberFormat="1" applyBorder="1" applyAlignment="1">
      <alignment horizontal="center"/>
    </xf>
    <xf numFmtId="0" fontId="17" fillId="0" borderId="16" xfId="0" applyFont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2" applyFont="1" applyBorder="1" applyAlignment="1">
      <alignment horizontal="center"/>
    </xf>
    <xf numFmtId="0" fontId="10" fillId="0" borderId="12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Texto explicativo" xfId="2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0"/>
  <sheetViews>
    <sheetView topLeftCell="C1" zoomScale="90" zoomScaleNormal="90" workbookViewId="0">
      <selection activeCell="D5" sqref="D5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70"/>
      <c r="B2" s="70"/>
      <c r="C2" s="83"/>
      <c r="D2" s="84"/>
      <c r="E2" s="70"/>
      <c r="F2" s="63"/>
      <c r="G2" s="63"/>
      <c r="H2" s="64"/>
      <c r="I2" s="118" t="s">
        <v>16</v>
      </c>
      <c r="J2" s="119"/>
      <c r="K2" s="119"/>
      <c r="L2" s="120"/>
    </row>
    <row r="3" spans="1:15" x14ac:dyDescent="0.25">
      <c r="A3" s="121" t="s">
        <v>15</v>
      </c>
      <c r="B3" s="124" t="s">
        <v>0</v>
      </c>
      <c r="C3" s="126" t="s">
        <v>1</v>
      </c>
      <c r="D3" s="74" t="s">
        <v>2</v>
      </c>
      <c r="E3" s="72" t="s">
        <v>3</v>
      </c>
      <c r="F3" s="32" t="s">
        <v>46</v>
      </c>
      <c r="G3" s="1" t="s">
        <v>4</v>
      </c>
      <c r="H3" s="2" t="s">
        <v>5</v>
      </c>
      <c r="I3" s="62" t="s">
        <v>37</v>
      </c>
      <c r="J3" s="61" t="s">
        <v>4</v>
      </c>
      <c r="K3" s="61" t="s">
        <v>36</v>
      </c>
      <c r="L3" s="50" t="s">
        <v>46</v>
      </c>
      <c r="N3" s="123" t="s">
        <v>58</v>
      </c>
      <c r="O3" s="123"/>
    </row>
    <row r="4" spans="1:15" ht="14.4" x14ac:dyDescent="0.3">
      <c r="A4" s="122"/>
      <c r="B4" s="125"/>
      <c r="C4" s="127"/>
      <c r="D4" s="75" t="s">
        <v>6</v>
      </c>
      <c r="E4" s="73" t="s">
        <v>7</v>
      </c>
      <c r="F4" s="33" t="s">
        <v>53</v>
      </c>
      <c r="G4" s="3" t="s">
        <v>57</v>
      </c>
      <c r="H4" s="4" t="s">
        <v>8</v>
      </c>
      <c r="I4" s="78" t="s">
        <v>14</v>
      </c>
      <c r="J4" s="76" t="s">
        <v>14</v>
      </c>
      <c r="K4" s="76" t="s">
        <v>14</v>
      </c>
      <c r="L4" s="77" t="s">
        <v>14</v>
      </c>
      <c r="N4" s="10" t="s">
        <v>66</v>
      </c>
      <c r="O4" s="10" t="s">
        <v>71</v>
      </c>
    </row>
    <row r="5" spans="1:15" x14ac:dyDescent="0.25">
      <c r="A5" t="s">
        <v>71</v>
      </c>
      <c r="B5" s="5" t="s">
        <v>9</v>
      </c>
      <c r="C5" s="6" t="s">
        <v>41</v>
      </c>
      <c r="D5" s="17">
        <f>VLOOKUP($C5,Px!$B$13:$K$16,9,0)</f>
        <v>4886.2153842153348</v>
      </c>
      <c r="E5" s="89">
        <f>VLOOKUP($C5,Px!$B$13:$K$16,10,0)</f>
        <v>57.164310673665021</v>
      </c>
      <c r="F5" s="51"/>
      <c r="G5" s="7"/>
      <c r="H5" s="91">
        <f>(COOPELAN!C6)/1000</f>
        <v>13.929917355982637</v>
      </c>
      <c r="I5" s="93">
        <f t="shared" ref="I5:I12" si="0">H5*E5*1000</f>
        <v>796294.12339586986</v>
      </c>
      <c r="J5" s="94">
        <f t="shared" ref="J5:J12" si="1">G5*D5*1000</f>
        <v>0</v>
      </c>
      <c r="K5" s="94"/>
      <c r="L5" s="95">
        <f t="shared" ref="L5:L12" si="2">H5*F5*1000</f>
        <v>0</v>
      </c>
      <c r="N5" s="11" t="str">
        <f>"Active Energy: "&amp;TEXT(H14*1000,"#,###")&amp;" kWh"</f>
        <v>Active Energy: 378,811 kWh</v>
      </c>
      <c r="O5" s="12">
        <f>I14</f>
        <v>21942676.963326909</v>
      </c>
    </row>
    <row r="6" spans="1:15" x14ac:dyDescent="0.25">
      <c r="A6" t="s">
        <v>71</v>
      </c>
      <c r="B6" t="s">
        <v>9</v>
      </c>
      <c r="C6" s="8" t="s">
        <v>70</v>
      </c>
      <c r="D6" s="16">
        <f>VLOOKUP($C6,Px!$B$13:$K$16,9,0)</f>
        <v>4732.0849379364627</v>
      </c>
      <c r="E6" s="90">
        <f>VLOOKUP($C6,Px!$B$13:$K$16,10,0)</f>
        <v>58.068523117095346</v>
      </c>
      <c r="F6" s="52"/>
      <c r="G6" s="9"/>
      <c r="H6" s="92">
        <f>(COOPELAN!F6)/1000</f>
        <v>100.69494945237516</v>
      </c>
      <c r="I6" s="96">
        <f t="shared" si="0"/>
        <v>5847207.0000499943</v>
      </c>
      <c r="J6" s="97">
        <f t="shared" si="1"/>
        <v>0</v>
      </c>
      <c r="K6" s="97"/>
      <c r="L6" s="98">
        <f t="shared" si="2"/>
        <v>0</v>
      </c>
      <c r="N6" s="11" t="str">
        <f>"Capacity: "&amp;TEXT(G14*1000,"###")&amp;" kW"</f>
        <v>Capacity: 440 kW</v>
      </c>
      <c r="O6" s="12">
        <f>J14</f>
        <v>2088629.3035214979</v>
      </c>
    </row>
    <row r="7" spans="1:15" x14ac:dyDescent="0.25">
      <c r="A7" t="s">
        <v>71</v>
      </c>
      <c r="B7" t="s">
        <v>9</v>
      </c>
      <c r="C7" s="8" t="s">
        <v>72</v>
      </c>
      <c r="D7" s="16">
        <f>VLOOKUP($C7,Px!$B$13:$K$16,9,0)</f>
        <v>4753.3829632404513</v>
      </c>
      <c r="E7" s="90">
        <f>VLOOKUP($C7,Px!$B$13:$K$16,10,0)</f>
        <v>56.621783207606825</v>
      </c>
      <c r="F7" s="52"/>
      <c r="G7" s="9"/>
      <c r="H7" s="92">
        <f>(COOPELAN!I6)/1000</f>
        <v>3.1545049324161707</v>
      </c>
      <c r="I7" s="96">
        <f t="shared" si="0"/>
        <v>178613.69441059482</v>
      </c>
      <c r="J7" s="97">
        <f t="shared" si="1"/>
        <v>0</v>
      </c>
      <c r="K7" s="97"/>
      <c r="L7" s="98">
        <f t="shared" si="2"/>
        <v>0</v>
      </c>
      <c r="N7" s="11" t="s">
        <v>13</v>
      </c>
      <c r="O7" s="12">
        <f>K14</f>
        <v>0</v>
      </c>
    </row>
    <row r="8" spans="1:15" x14ac:dyDescent="0.25">
      <c r="A8" t="s">
        <v>71</v>
      </c>
      <c r="B8" t="s">
        <v>10</v>
      </c>
      <c r="C8" s="8" t="s">
        <v>41</v>
      </c>
      <c r="D8" s="16">
        <f>VLOOKUP($C8,Px!$B$13:$K$16,9,0)</f>
        <v>4886.2153842153348</v>
      </c>
      <c r="E8" s="90">
        <f>VLOOKUP($C8,Px!$B$13:$K$16,10,0)</f>
        <v>57.164310673665021</v>
      </c>
      <c r="F8" s="52"/>
      <c r="G8" s="9"/>
      <c r="H8" s="92">
        <f>(COOPELAN!D7)/1000</f>
        <v>19.363943254724379</v>
      </c>
      <c r="I8" s="96">
        <f t="shared" ref="I8:I10" si="3">H8*E8*1000</f>
        <v>1106926.4680802845</v>
      </c>
      <c r="J8" s="97">
        <f t="shared" ref="J8:J10" si="4">G8*D8*1000</f>
        <v>0</v>
      </c>
      <c r="K8" s="97"/>
      <c r="L8" s="98">
        <f t="shared" ref="L8:L10" si="5">H8*F8*1000</f>
        <v>0</v>
      </c>
      <c r="N8" s="11" t="s">
        <v>46</v>
      </c>
      <c r="O8" s="12">
        <f>L14</f>
        <v>0</v>
      </c>
    </row>
    <row r="9" spans="1:15" x14ac:dyDescent="0.25">
      <c r="A9" t="s">
        <v>71</v>
      </c>
      <c r="B9" t="s">
        <v>10</v>
      </c>
      <c r="C9" s="8" t="s">
        <v>70</v>
      </c>
      <c r="D9" s="16">
        <f>VLOOKUP($C9,Px!$B$13:$K$16,9,0)</f>
        <v>4732.0849379364627</v>
      </c>
      <c r="E9" s="90">
        <f>VLOOKUP($C9,Px!$B$13:$K$16,10,0)</f>
        <v>58.068523117095346</v>
      </c>
      <c r="F9" s="52"/>
      <c r="G9" s="9"/>
      <c r="H9" s="92">
        <f>(COOPELAN!G7)/1000</f>
        <v>142.79963296597754</v>
      </c>
      <c r="I9" s="96">
        <f t="shared" si="3"/>
        <v>8292163.7879975969</v>
      </c>
      <c r="J9" s="97">
        <f t="shared" si="4"/>
        <v>0</v>
      </c>
      <c r="K9" s="97"/>
      <c r="L9" s="98">
        <f t="shared" si="5"/>
        <v>0</v>
      </c>
      <c r="N9" s="13" t="s">
        <v>12</v>
      </c>
      <c r="O9" s="14">
        <f>SUM(O5:O8)</f>
        <v>24031306.266848408</v>
      </c>
    </row>
    <row r="10" spans="1:15" x14ac:dyDescent="0.25">
      <c r="A10" t="s">
        <v>71</v>
      </c>
      <c r="B10" t="s">
        <v>10</v>
      </c>
      <c r="C10" s="8" t="s">
        <v>72</v>
      </c>
      <c r="D10" s="16">
        <f>VLOOKUP($C10,Px!$B$13:$K$16,9,0)</f>
        <v>4753.3829632404513</v>
      </c>
      <c r="E10" s="90">
        <f>VLOOKUP($C10,Px!$B$13:$K$16,10,0)</f>
        <v>56.621783207606825</v>
      </c>
      <c r="F10" s="52"/>
      <c r="G10" s="9"/>
      <c r="H10" s="92">
        <f>(COOPELAN!J7)/1000</f>
        <v>4.4813625723617809</v>
      </c>
      <c r="I10" s="96">
        <f t="shared" si="3"/>
        <v>253742.74004695201</v>
      </c>
      <c r="J10" s="97">
        <f t="shared" si="4"/>
        <v>0</v>
      </c>
      <c r="K10" s="97"/>
      <c r="L10" s="98">
        <f t="shared" si="5"/>
        <v>0</v>
      </c>
    </row>
    <row r="11" spans="1:15" x14ac:dyDescent="0.25">
      <c r="A11" t="s">
        <v>71</v>
      </c>
      <c r="B11" t="s">
        <v>11</v>
      </c>
      <c r="C11" s="8" t="s">
        <v>41</v>
      </c>
      <c r="D11" s="16">
        <f>VLOOKUP($C11,Px!$B$13:$K$16,9,0)</f>
        <v>4886.2153842153348</v>
      </c>
      <c r="E11" s="90">
        <f>VLOOKUP($C11,Px!$B$13:$K$16,10,0)</f>
        <v>57.164310673665021</v>
      </c>
      <c r="F11" s="52"/>
      <c r="G11" s="9">
        <f>COOPELAN!M8/1000</f>
        <v>4.8830884215268079E-2</v>
      </c>
      <c r="H11" s="92">
        <f>(COOPELAN!E8)/1000</f>
        <v>10.48136550255235</v>
      </c>
      <c r="I11" s="96">
        <f t="shared" si="0"/>
        <v>599160.03387213766</v>
      </c>
      <c r="J11" s="97">
        <f t="shared" si="1"/>
        <v>238598.21767748066</v>
      </c>
      <c r="K11" s="97"/>
      <c r="L11" s="98">
        <f t="shared" si="2"/>
        <v>0</v>
      </c>
    </row>
    <row r="12" spans="1:15" x14ac:dyDescent="0.25">
      <c r="A12" t="s">
        <v>71</v>
      </c>
      <c r="B12" t="s">
        <v>11</v>
      </c>
      <c r="C12" s="8" t="s">
        <v>70</v>
      </c>
      <c r="D12" s="16">
        <f>VLOOKUP($C12,Px!$B$13:$K$16,9,0)</f>
        <v>4732.0849379364627</v>
      </c>
      <c r="E12" s="90">
        <f>VLOOKUP($C12,Px!$B$13:$K$16,10,0)</f>
        <v>58.068523117095346</v>
      </c>
      <c r="F12" s="52"/>
      <c r="G12" s="9">
        <f>COOPELAN!N8/1000</f>
        <v>0.37899521864709035</v>
      </c>
      <c r="H12" s="92">
        <f>(COOPELAN!H8)/1000</f>
        <v>81.349897184901693</v>
      </c>
      <c r="I12" s="96">
        <f t="shared" si="0"/>
        <v>4723868.3852547938</v>
      </c>
      <c r="J12" s="97">
        <f t="shared" si="1"/>
        <v>1793437.5657098326</v>
      </c>
      <c r="K12" s="97"/>
      <c r="L12" s="98">
        <f t="shared" si="2"/>
        <v>0</v>
      </c>
    </row>
    <row r="13" spans="1:15" x14ac:dyDescent="0.25">
      <c r="A13" t="s">
        <v>71</v>
      </c>
      <c r="B13" t="s">
        <v>11</v>
      </c>
      <c r="C13" s="8" t="s">
        <v>72</v>
      </c>
      <c r="D13" s="16">
        <f>VLOOKUP($C13,Px!$B$13:$K$16,9,0)</f>
        <v>4753.3829632404513</v>
      </c>
      <c r="E13" s="90">
        <f>VLOOKUP($C13,Px!$B$13:$K$16,10,0)</f>
        <v>56.621783207606825</v>
      </c>
      <c r="F13" s="52"/>
      <c r="G13" s="9">
        <f>COOPELAN!O8/1000</f>
        <v>1.1905945843590142E-2</v>
      </c>
      <c r="H13" s="92">
        <f>(COOPELAN!K8)/1000</f>
        <v>2.5555664626126848</v>
      </c>
      <c r="I13" s="96">
        <f>H13*E13*1000</f>
        <v>144700.73021868608</v>
      </c>
      <c r="J13" s="97">
        <f>G13*D13*1000</f>
        <v>56593.520134184844</v>
      </c>
      <c r="K13" s="97"/>
      <c r="L13" s="98">
        <f>H13*F13*1000</f>
        <v>0</v>
      </c>
    </row>
    <row r="14" spans="1:15" ht="14.4" x14ac:dyDescent="0.3">
      <c r="A14" s="18"/>
      <c r="B14" s="18"/>
      <c r="C14" s="18"/>
      <c r="D14" s="18"/>
      <c r="E14" s="105"/>
      <c r="F14" s="106" t="s">
        <v>12</v>
      </c>
      <c r="G14" s="107">
        <f t="shared" ref="G14:L14" si="6">SUM(G5:G13)</f>
        <v>0.43973204870594856</v>
      </c>
      <c r="H14" s="112">
        <f t="shared" si="6"/>
        <v>378.81113968390434</v>
      </c>
      <c r="I14" s="108">
        <f>SUM(I5:I13)</f>
        <v>21942676.963326909</v>
      </c>
      <c r="J14" s="108">
        <f t="shared" si="6"/>
        <v>2088629.3035214979</v>
      </c>
      <c r="K14" s="108">
        <f t="shared" si="6"/>
        <v>0</v>
      </c>
      <c r="L14" s="104">
        <f t="shared" si="6"/>
        <v>0</v>
      </c>
    </row>
    <row r="16" spans="1:15" x14ac:dyDescent="0.25">
      <c r="E16" s="11" t="s">
        <v>62</v>
      </c>
      <c r="F16" t="s">
        <v>63</v>
      </c>
      <c r="M16" s="99"/>
    </row>
    <row r="20" spans="1:15" ht="13.8" x14ac:dyDescent="0.25">
      <c r="I20" s="71"/>
    </row>
    <row r="27" spans="1:15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5" x14ac:dyDescent="0.25">
      <c r="N28" s="15"/>
      <c r="O28" s="15"/>
    </row>
    <row r="29" spans="1:15" x14ac:dyDescent="0.25">
      <c r="I29" s="12"/>
      <c r="J29" s="12"/>
    </row>
    <row r="30" spans="1:15" s="15" customFormat="1" ht="20.2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N30"/>
      <c r="O3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S8"/>
  <sheetViews>
    <sheetView workbookViewId="0">
      <selection activeCell="B22" sqref="B22"/>
    </sheetView>
  </sheetViews>
  <sheetFormatPr baseColWidth="10" defaultRowHeight="13.2" x14ac:dyDescent="0.25"/>
  <cols>
    <col min="1" max="1" width="21" bestFit="1" customWidth="1"/>
    <col min="13" max="13" width="14.33203125" bestFit="1" customWidth="1"/>
    <col min="15" max="15" width="12.33203125" bestFit="1" customWidth="1"/>
    <col min="16" max="18" width="3.6640625" customWidth="1"/>
  </cols>
  <sheetData>
    <row r="2" spans="1:19" ht="15" thickBot="1" x14ac:dyDescent="0.3">
      <c r="A2" s="117" t="s">
        <v>76</v>
      </c>
    </row>
    <row r="3" spans="1:19" ht="15" thickBot="1" x14ac:dyDescent="0.35">
      <c r="A3" s="34" t="s">
        <v>42</v>
      </c>
      <c r="B3" s="34" t="s">
        <v>75</v>
      </c>
      <c r="C3" s="128" t="s">
        <v>43</v>
      </c>
      <c r="D3" s="129"/>
      <c r="E3" s="129"/>
      <c r="F3" s="129"/>
      <c r="G3" s="129"/>
      <c r="H3" s="129"/>
      <c r="I3" s="129"/>
      <c r="J3" s="129"/>
      <c r="K3" s="129"/>
      <c r="L3" s="130"/>
      <c r="M3" s="128" t="s">
        <v>23</v>
      </c>
      <c r="N3" s="129"/>
      <c r="O3" s="130"/>
      <c r="R3" s="35"/>
      <c r="S3" s="36"/>
    </row>
    <row r="4" spans="1:19" ht="15" thickBot="1" x14ac:dyDescent="0.35">
      <c r="C4" s="131" t="s">
        <v>67</v>
      </c>
      <c r="D4" s="131"/>
      <c r="E4" s="131"/>
      <c r="F4" s="131" t="s">
        <v>68</v>
      </c>
      <c r="G4" s="131"/>
      <c r="H4" s="131"/>
      <c r="I4" s="131" t="s">
        <v>69</v>
      </c>
      <c r="J4" s="131"/>
      <c r="K4" s="131"/>
      <c r="L4" s="132" t="s">
        <v>44</v>
      </c>
      <c r="M4" s="128" t="s">
        <v>45</v>
      </c>
      <c r="N4" s="129"/>
      <c r="O4" s="130"/>
      <c r="S4" s="37"/>
    </row>
    <row r="5" spans="1:19" ht="15" thickBot="1" x14ac:dyDescent="0.35">
      <c r="A5" s="38" t="s">
        <v>47</v>
      </c>
      <c r="B5" s="39" t="s">
        <v>48</v>
      </c>
      <c r="C5" s="40" t="s">
        <v>38</v>
      </c>
      <c r="D5" s="41" t="s">
        <v>39</v>
      </c>
      <c r="E5" s="42" t="s">
        <v>40</v>
      </c>
      <c r="F5" s="40" t="s">
        <v>38</v>
      </c>
      <c r="G5" s="41" t="s">
        <v>39</v>
      </c>
      <c r="H5" s="42" t="s">
        <v>40</v>
      </c>
      <c r="I5" s="40" t="s">
        <v>38</v>
      </c>
      <c r="J5" s="41" t="s">
        <v>39</v>
      </c>
      <c r="K5" s="42" t="s">
        <v>40</v>
      </c>
      <c r="L5" s="133"/>
      <c r="M5" s="43" t="s">
        <v>67</v>
      </c>
      <c r="N5" s="44" t="s">
        <v>68</v>
      </c>
      <c r="O5" s="44" t="s">
        <v>69</v>
      </c>
      <c r="S5" s="37"/>
    </row>
    <row r="6" spans="1:19" ht="14.4" x14ac:dyDescent="0.3">
      <c r="A6" s="45" t="s">
        <v>49</v>
      </c>
      <c r="B6" s="46" t="s">
        <v>50</v>
      </c>
      <c r="C6" s="67">
        <v>13929.917355982638</v>
      </c>
      <c r="D6" s="68">
        <v>0</v>
      </c>
      <c r="E6" s="68">
        <v>0</v>
      </c>
      <c r="F6" s="68">
        <v>100694.94945237515</v>
      </c>
      <c r="G6" s="68">
        <v>0</v>
      </c>
      <c r="H6" s="68">
        <v>0</v>
      </c>
      <c r="I6" s="68">
        <v>3154.5049324161705</v>
      </c>
      <c r="J6" s="68">
        <v>0</v>
      </c>
      <c r="K6" s="69">
        <v>0</v>
      </c>
      <c r="L6" s="66">
        <f>SUM(C6:K6)</f>
        <v>117779.37174077396</v>
      </c>
      <c r="M6" s="47">
        <v>0</v>
      </c>
      <c r="N6" s="47">
        <v>0</v>
      </c>
      <c r="O6" s="47">
        <v>0</v>
      </c>
      <c r="P6" s="48"/>
      <c r="S6" s="49"/>
    </row>
    <row r="7" spans="1:19" ht="14.4" x14ac:dyDescent="0.3">
      <c r="A7" s="45" t="s">
        <v>49</v>
      </c>
      <c r="B7" s="46" t="s">
        <v>51</v>
      </c>
      <c r="C7" s="67">
        <v>0</v>
      </c>
      <c r="D7" s="68">
        <v>19363.943254724378</v>
      </c>
      <c r="E7" s="68">
        <v>0</v>
      </c>
      <c r="F7" s="68">
        <v>0</v>
      </c>
      <c r="G7" s="68">
        <v>142799.63296597754</v>
      </c>
      <c r="H7" s="68">
        <v>0</v>
      </c>
      <c r="I7" s="68">
        <v>0</v>
      </c>
      <c r="J7" s="68">
        <v>4481.3625723617806</v>
      </c>
      <c r="K7" s="69">
        <v>0</v>
      </c>
      <c r="L7" s="66">
        <f>SUM(C7:K7)</f>
        <v>166644.93879306369</v>
      </c>
      <c r="M7" s="47">
        <v>0</v>
      </c>
      <c r="N7" s="47">
        <v>0</v>
      </c>
      <c r="O7" s="47">
        <v>0</v>
      </c>
      <c r="P7" s="48"/>
      <c r="S7" s="49"/>
    </row>
    <row r="8" spans="1:19" ht="14.4" x14ac:dyDescent="0.3">
      <c r="A8" s="45" t="s">
        <v>49</v>
      </c>
      <c r="B8" s="46" t="s">
        <v>52</v>
      </c>
      <c r="C8" s="67">
        <v>0</v>
      </c>
      <c r="D8" s="68">
        <v>0</v>
      </c>
      <c r="E8" s="68">
        <v>10481.365502552349</v>
      </c>
      <c r="F8" s="68">
        <v>0</v>
      </c>
      <c r="G8" s="68">
        <v>0</v>
      </c>
      <c r="H8" s="68">
        <v>81349.897184901696</v>
      </c>
      <c r="I8" s="68">
        <v>0</v>
      </c>
      <c r="J8" s="68">
        <v>0</v>
      </c>
      <c r="K8" s="69">
        <v>2555.566462612685</v>
      </c>
      <c r="L8" s="66">
        <f>SUM(C8:K8)</f>
        <v>94386.829150066726</v>
      </c>
      <c r="M8" s="47">
        <v>48.830884215268078</v>
      </c>
      <c r="N8" s="47">
        <v>378.99521864709033</v>
      </c>
      <c r="O8" s="47">
        <v>11.905945843590141</v>
      </c>
      <c r="P8" s="48"/>
      <c r="S8" s="49"/>
    </row>
  </sheetData>
  <mergeCells count="7">
    <mergeCell ref="M4:O4"/>
    <mergeCell ref="M3:O3"/>
    <mergeCell ref="C3:L3"/>
    <mergeCell ref="C4:E4"/>
    <mergeCell ref="F4:H4"/>
    <mergeCell ref="I4:K4"/>
    <mergeCell ref="L4:L5"/>
  </mergeCells>
  <conditionalFormatting sqref="M4 A3:L4 A5:O8">
    <cfRule type="cellIs" dxfId="0" priority="2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K27"/>
  <sheetViews>
    <sheetView tabSelected="1" zoomScaleNormal="100" workbookViewId="0">
      <selection activeCell="D20" sqref="D20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4.88671875" customWidth="1"/>
    <col min="12" max="12" width="22" bestFit="1" customWidth="1"/>
  </cols>
  <sheetData>
    <row r="2" spans="1:11" ht="13.8" x14ac:dyDescent="0.3">
      <c r="A2" s="19" t="s">
        <v>17</v>
      </c>
      <c r="B2" s="20"/>
      <c r="C2" s="20" t="s">
        <v>18</v>
      </c>
      <c r="D2" s="21" t="s">
        <v>19</v>
      </c>
      <c r="E2" s="22"/>
      <c r="F2" s="22"/>
      <c r="G2" s="22"/>
    </row>
    <row r="3" spans="1:11" ht="13.8" x14ac:dyDescent="0.3">
      <c r="A3" s="23" t="s">
        <v>20</v>
      </c>
      <c r="B3" s="22" t="s">
        <v>21</v>
      </c>
      <c r="C3" s="22">
        <v>79.322000000000003</v>
      </c>
      <c r="D3" s="24" t="s">
        <v>22</v>
      </c>
      <c r="E3" s="86"/>
      <c r="F3" s="22"/>
      <c r="G3" s="85"/>
      <c r="H3" s="111">
        <v>44078</v>
      </c>
      <c r="I3" s="111">
        <v>44106</v>
      </c>
      <c r="J3" s="111">
        <v>44539</v>
      </c>
    </row>
    <row r="4" spans="1:11" ht="27.6" x14ac:dyDescent="0.3">
      <c r="A4" s="25" t="s">
        <v>23</v>
      </c>
      <c r="B4" s="26" t="s">
        <v>24</v>
      </c>
      <c r="C4" s="26">
        <v>8.3592999999999993</v>
      </c>
      <c r="D4" s="27" t="s">
        <v>22</v>
      </c>
      <c r="E4" s="86"/>
      <c r="F4" s="22"/>
      <c r="G4" s="85"/>
      <c r="H4" s="56" t="s">
        <v>65</v>
      </c>
      <c r="I4" s="56" t="s">
        <v>65</v>
      </c>
      <c r="J4" s="56" t="s">
        <v>73</v>
      </c>
      <c r="K4" s="114" t="s">
        <v>74</v>
      </c>
    </row>
    <row r="5" spans="1:11" ht="13.8" x14ac:dyDescent="0.3">
      <c r="A5" s="19" t="s">
        <v>17</v>
      </c>
      <c r="B5" s="20"/>
      <c r="C5" s="20" t="s">
        <v>18</v>
      </c>
      <c r="D5" s="21" t="s">
        <v>19</v>
      </c>
      <c r="E5" s="22"/>
      <c r="F5" s="22"/>
      <c r="G5" s="19" t="s">
        <v>64</v>
      </c>
      <c r="H5" s="101">
        <v>3.1463981736115865</v>
      </c>
      <c r="I5" s="101">
        <v>3.1463981736115865</v>
      </c>
      <c r="J5" s="101">
        <v>3.1538686777380271</v>
      </c>
      <c r="K5" s="115">
        <v>3.1873041886945912</v>
      </c>
    </row>
    <row r="6" spans="1:11" ht="13.8" x14ac:dyDescent="0.3">
      <c r="A6" s="23" t="s">
        <v>25</v>
      </c>
      <c r="B6" s="22"/>
      <c r="C6" s="22">
        <v>801.49</v>
      </c>
      <c r="D6" s="24" t="s">
        <v>78</v>
      </c>
      <c r="E6" s="22"/>
      <c r="F6" s="22"/>
      <c r="G6" s="81" t="s">
        <v>60</v>
      </c>
      <c r="H6" s="109">
        <v>0.87942121205570145</v>
      </c>
      <c r="I6" s="109">
        <v>0.87943198434289549</v>
      </c>
      <c r="J6" s="109">
        <v>0.90529547693185475</v>
      </c>
      <c r="K6" s="115">
        <v>0.93996007442596441</v>
      </c>
    </row>
    <row r="7" spans="1:11" ht="13.8" x14ac:dyDescent="0.3">
      <c r="A7" s="23" t="s">
        <v>26</v>
      </c>
      <c r="B7" s="22"/>
      <c r="C7" s="102">
        <v>257.74599999999998</v>
      </c>
      <c r="D7" s="24"/>
      <c r="E7" s="22"/>
      <c r="F7" s="22"/>
      <c r="G7" s="82" t="s">
        <v>61</v>
      </c>
      <c r="H7" s="110">
        <v>0.80379756382292911</v>
      </c>
      <c r="I7" s="110">
        <v>0.80379756382292911</v>
      </c>
      <c r="J7" s="110">
        <v>0.76950071006485832</v>
      </c>
      <c r="K7" s="116">
        <v>0.83945236799718903</v>
      </c>
    </row>
    <row r="8" spans="1:11" ht="13.8" x14ac:dyDescent="0.3">
      <c r="A8" s="23" t="s">
        <v>27</v>
      </c>
      <c r="B8" s="22"/>
      <c r="C8" s="28">
        <v>237.09</v>
      </c>
      <c r="D8" s="29" t="s">
        <v>28</v>
      </c>
      <c r="E8" s="22"/>
      <c r="F8" s="22"/>
      <c r="G8" s="22"/>
      <c r="J8" s="113"/>
    </row>
    <row r="9" spans="1:11" ht="13.8" x14ac:dyDescent="0.3">
      <c r="A9" s="25" t="s">
        <v>29</v>
      </c>
      <c r="B9" s="26"/>
      <c r="C9" s="30"/>
      <c r="D9" s="31" t="s">
        <v>77</v>
      </c>
      <c r="E9" s="22"/>
      <c r="F9" s="22"/>
      <c r="G9" s="22"/>
    </row>
    <row r="10" spans="1:11" ht="13.8" x14ac:dyDescent="0.3">
      <c r="A10" s="22"/>
      <c r="B10" s="22"/>
      <c r="C10" s="22"/>
      <c r="D10" s="22"/>
      <c r="E10" s="22"/>
      <c r="F10" s="22"/>
      <c r="G10" s="22"/>
    </row>
    <row r="11" spans="1:11" ht="13.8" x14ac:dyDescent="0.3">
      <c r="A11" s="53"/>
      <c r="B11" s="53"/>
      <c r="C11" s="54"/>
      <c r="D11" s="53"/>
      <c r="E11" s="53"/>
      <c r="F11" s="53"/>
      <c r="G11" s="53"/>
      <c r="H11" s="55"/>
      <c r="I11" s="79"/>
      <c r="J11" s="55"/>
    </row>
    <row r="12" spans="1:11" ht="27.6" x14ac:dyDescent="0.25">
      <c r="A12" s="56" t="s">
        <v>54</v>
      </c>
      <c r="B12" s="56" t="s">
        <v>30</v>
      </c>
      <c r="C12" s="56" t="s">
        <v>55</v>
      </c>
      <c r="D12" s="56" t="s">
        <v>31</v>
      </c>
      <c r="E12" s="56" t="s">
        <v>59</v>
      </c>
      <c r="F12" s="56" t="s">
        <v>32</v>
      </c>
      <c r="G12" s="56" t="s">
        <v>33</v>
      </c>
      <c r="H12" s="56" t="s">
        <v>34</v>
      </c>
      <c r="I12" s="56" t="s">
        <v>35</v>
      </c>
      <c r="J12" s="87" t="s">
        <v>35</v>
      </c>
      <c r="K12" s="88" t="s">
        <v>56</v>
      </c>
    </row>
    <row r="13" spans="1:11" ht="13.8" x14ac:dyDescent="0.3">
      <c r="A13" s="22" t="s">
        <v>71</v>
      </c>
      <c r="B13" s="22" t="s">
        <v>41</v>
      </c>
      <c r="C13" s="57"/>
      <c r="D13" s="58">
        <v>0.94830000000000003</v>
      </c>
      <c r="E13" s="58">
        <v>0.87180000000000002</v>
      </c>
      <c r="F13" s="59">
        <f>($C$3*$C$7/$C$8-$J$5)*D13</f>
        <v>78.78372521450548</v>
      </c>
      <c r="G13" s="59">
        <f>$C$4*$C$7/$C$8*E13</f>
        <v>7.9225588465731995</v>
      </c>
      <c r="H13" s="59">
        <f>F13*$C$6/1000</f>
        <v>63.144367922173998</v>
      </c>
      <c r="I13" s="80">
        <f>G13*$C$6</f>
        <v>6349.8516899399538</v>
      </c>
      <c r="J13" s="103">
        <f>I13*$J$7</f>
        <v>4886.2153842153348</v>
      </c>
      <c r="K13" s="60">
        <f>H13*$J$6</f>
        <v>57.164310673665021</v>
      </c>
    </row>
    <row r="14" spans="1:11" ht="13.8" x14ac:dyDescent="0.3">
      <c r="A14" s="22" t="s">
        <v>71</v>
      </c>
      <c r="B14" s="22" t="s">
        <v>70</v>
      </c>
      <c r="C14" s="57"/>
      <c r="D14" s="58">
        <v>0.96330000000000005</v>
      </c>
      <c r="E14" s="58">
        <v>0.84430000000000005</v>
      </c>
      <c r="F14" s="59">
        <f>($C$3*$C$7/$C$8-$J$5)*D14</f>
        <v>80.029908783225906</v>
      </c>
      <c r="G14" s="59">
        <f t="shared" ref="G14:G15" si="0">$C$4*$C$7/$C$8*E14</f>
        <v>7.6726501883020797</v>
      </c>
      <c r="H14" s="59">
        <f t="shared" ref="H14:H15" si="1">F14*$C$6/1000</f>
        <v>64.143171590667734</v>
      </c>
      <c r="I14" s="80">
        <f t="shared" ref="I14:I15" si="2">G14*$C$6</f>
        <v>6149.552399422234</v>
      </c>
      <c r="J14" s="103">
        <f>I14*$J$7</f>
        <v>4732.0849379364627</v>
      </c>
      <c r="K14" s="60">
        <f>H14*$J$6</f>
        <v>58.068523117095346</v>
      </c>
    </row>
    <row r="15" spans="1:11" ht="13.8" x14ac:dyDescent="0.3">
      <c r="A15" s="22" t="s">
        <v>71</v>
      </c>
      <c r="B15" s="22" t="s">
        <v>72</v>
      </c>
      <c r="C15" s="57"/>
      <c r="D15" s="58">
        <v>0.93930000000000002</v>
      </c>
      <c r="E15" s="58">
        <v>0.84809999999999997</v>
      </c>
      <c r="F15" s="59">
        <f>($C$3*$C$7/$C$8-$J$5)*D15</f>
        <v>78.036015073273219</v>
      </c>
      <c r="G15" s="59">
        <f t="shared" si="0"/>
        <v>7.7071830210813612</v>
      </c>
      <c r="H15" s="59">
        <f t="shared" si="1"/>
        <v>62.545085721077754</v>
      </c>
      <c r="I15" s="80">
        <f t="shared" si="2"/>
        <v>6177.2301195665004</v>
      </c>
      <c r="J15" s="103">
        <f>I15*$J$7</f>
        <v>4753.3829632404513</v>
      </c>
      <c r="K15" s="60">
        <f>H15*$J$6</f>
        <v>56.621783207606825</v>
      </c>
    </row>
    <row r="16" spans="1:11" ht="13.8" x14ac:dyDescent="0.3">
      <c r="A16" s="22"/>
      <c r="B16" s="22"/>
      <c r="C16" s="57"/>
      <c r="D16" s="58"/>
      <c r="E16" s="58"/>
      <c r="F16" s="59"/>
      <c r="G16" s="59"/>
      <c r="H16" s="59"/>
      <c r="I16" s="80"/>
      <c r="J16" s="103"/>
      <c r="K16" s="60"/>
    </row>
    <row r="17" spans="1:9" x14ac:dyDescent="0.25">
      <c r="E17" s="65"/>
      <c r="I17" s="65"/>
    </row>
    <row r="18" spans="1:9" x14ac:dyDescent="0.25">
      <c r="E18" s="65"/>
      <c r="I18" s="65"/>
    </row>
    <row r="19" spans="1:9" ht="13.8" x14ac:dyDescent="0.3">
      <c r="A19" s="59"/>
      <c r="B19" s="65"/>
      <c r="D19" s="60"/>
    </row>
    <row r="22" spans="1:9" x14ac:dyDescent="0.25">
      <c r="E22" s="100"/>
    </row>
    <row r="24" spans="1:9" ht="13.8" x14ac:dyDescent="0.3">
      <c r="I24" s="22"/>
    </row>
    <row r="25" spans="1:9" ht="13.8" x14ac:dyDescent="0.3">
      <c r="I25" s="22"/>
    </row>
    <row r="26" spans="1:9" ht="13.8" x14ac:dyDescent="0.3">
      <c r="I26" s="22"/>
    </row>
    <row r="27" spans="1:9" ht="13.8" x14ac:dyDescent="0.3">
      <c r="I27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COOPELAN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catalina sepulveda</cp:lastModifiedBy>
  <dcterms:created xsi:type="dcterms:W3CDTF">2018-11-16T13:10:45Z</dcterms:created>
  <dcterms:modified xsi:type="dcterms:W3CDTF">2022-02-15T19:15:58Z</dcterms:modified>
</cp:coreProperties>
</file>