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Propuestas\"/>
    </mc:Choice>
  </mc:AlternateContent>
  <xr:revisionPtr revIDLastSave="0" documentId="14_{C7650B18-53AE-4BD8-9DD3-58C94E88373D}" xr6:coauthVersionLast="47" xr6:coauthVersionMax="47" xr10:uidLastSave="{00000000-0000-0000-0000-000000000000}"/>
  <bookViews>
    <workbookView xWindow="-7716" yWindow="-552" windowWidth="17280" windowHeight="9564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" l="1"/>
  <c r="G6" i="1"/>
  <c r="G5" i="1"/>
  <c r="F15" i="2" l="1"/>
  <c r="F14" i="2"/>
  <c r="F13" i="2"/>
  <c r="H13" i="2" s="1"/>
  <c r="K13" i="2" s="1"/>
  <c r="G13" i="2"/>
  <c r="I13" i="2" l="1"/>
  <c r="J13" i="2" s="1"/>
  <c r="H7" i="1" l="1"/>
  <c r="H6" i="1"/>
  <c r="H5" i="1"/>
  <c r="F6" i="3" l="1"/>
  <c r="K8" i="1" l="1"/>
  <c r="O6" i="1" s="1"/>
  <c r="E5" i="1" l="1"/>
  <c r="H14" i="2"/>
  <c r="K14" i="2" s="1"/>
  <c r="H15" i="2"/>
  <c r="K15" i="2" s="1"/>
  <c r="E7" i="1" l="1"/>
  <c r="I7" i="1" s="1"/>
  <c r="E6" i="1"/>
  <c r="G14" i="2"/>
  <c r="I14" i="2" s="1"/>
  <c r="J14" i="2" s="1"/>
  <c r="G15" i="2"/>
  <c r="I15" i="2" s="1"/>
  <c r="J15" i="2" s="1"/>
  <c r="D7" i="1" l="1"/>
  <c r="J7" i="1" s="1"/>
  <c r="D6" i="1"/>
  <c r="J6" i="1" s="1"/>
  <c r="I5" i="1"/>
  <c r="I6" i="1"/>
  <c r="D5" i="1" l="1"/>
  <c r="J5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sharedStrings.xml><?xml version="1.0" encoding="utf-8"?>
<sst xmlns="http://schemas.openxmlformats.org/spreadsheetml/2006/main" count="95" uniqueCount="64">
  <si>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</si>
  <si>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</si>
  <si>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</si>
  <si>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</si>
  <si>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</si>
  <si>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</si>
  <si>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</si>
  <si>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</si>
  <si>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</si>
  <si>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</si>
  <si>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</si>
  <si>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</si>
  <si>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</si>
  <si>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</si>
  <si>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</si>
  <si>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</si>
  <si>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</si>
  <si>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</si>
  <si>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</si>
  <si>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</si>
  <si>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</si>
  <si>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</si>
  <si>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</si>
  <si>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</si>
  <si>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</si>
  <si>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</si>
  <si>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</si>
  <si>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</si>
  <si>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</si>
  <si>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</si>
  <si>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</si>
  <si>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</si>
  <si>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</si>
  <si>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</si>
  <si>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</si>
  <si>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</si>
  <si>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</si>
  <si>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</si>
  <si>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</si>
  <si>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</si>
  <si>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</si>
  <si>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</si>
  <si>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</si>
  <si>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</si>
  <si>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</si>
  <si>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</si>
  <si>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</si>
  <si>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</si>
  <si>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</si>
  <si>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</si>
  <si>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</si>
  <si>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</si>
  <si>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</si>
  <si>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</si>
  <si>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</si>
  <si>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</si>
  <si>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</si>
  <si>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</si>
  <si>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</si>
  <si>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ITD Julio 2021</t>
  </si>
  <si>
    <t>Enero</t>
  </si>
  <si>
    <t>2015/01</t>
  </si>
  <si>
    <t>PNP S1/22</t>
  </si>
  <si>
    <t>3T/2021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</si>
</sst>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  <numFmt numFmtId="171" formatCode="0.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3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0" fillId="0" borderId="0" xfId="0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71" fontId="0" fillId="0" borderId="0" xfId="0" applyNumberFormat="1"/>
    <xf numFmtId="4" fontId="0" fillId="0" borderId="7" xfId="0" applyNumberFormat="1" applyBorder="1"/>
    <xf numFmtId="4" fontId="0" fillId="0" borderId="6" xfId="0" applyNumberFormat="1" applyBorder="1"/>
    <xf numFmtId="4" fontId="0" fillId="0" borderId="8" xfId="0" applyNumberFormat="1" applyBorder="1"/>
    <xf numFmtId="4" fontId="1" fillId="0" borderId="6" xfId="0" applyNumberFormat="1" applyFont="1" applyBorder="1"/>
    <xf numFmtId="171" fontId="0" fillId="0" borderId="7" xfId="0" applyNumberFormat="1" applyBorder="1"/>
    <xf numFmtId="171" fontId="0" fillId="0" borderId="6" xfId="0" applyNumberFormat="1" applyBorder="1"/>
    <xf numFmtId="171" fontId="0" fillId="0" borderId="8" xfId="0" applyNumberFormat="1" applyBorder="1"/>
    <xf numFmtId="17" fontId="4" fillId="0" borderId="1" xfId="0" applyNumberFormat="1" applyFont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zoomScale="90" zoomScaleNormal="90" workbookViewId="0">
      <selection activeCell="H22" sqref="H22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1" customFormat="1" x14ac:dyDescent="0.25">
      <c r="A2" s="51"/>
      <c r="B2" s="51"/>
      <c r="C2" s="64"/>
      <c r="D2" s="65"/>
      <c r="E2" s="51"/>
      <c r="F2" s="48"/>
      <c r="G2" s="48"/>
      <c r="H2" s="49"/>
      <c r="I2" s="111" t="s">
        <v>13</v>
      </c>
      <c r="J2" s="112"/>
      <c r="K2" s="112"/>
      <c r="L2" s="113"/>
      <c r="N2" s="98" t="s">
        <v>58</v>
      </c>
      <c r="O2" s="98"/>
    </row>
    <row r="3" spans="1:15" ht="14.4" x14ac:dyDescent="0.3">
      <c r="A3" s="114" t="s">
        <v>12</v>
      </c>
      <c r="B3" s="116" t="s">
        <v>0</v>
      </c>
      <c r="C3" s="118" t="s">
        <v>1</v>
      </c>
      <c r="D3" s="55" t="s">
        <v>2</v>
      </c>
      <c r="E3" s="53" t="s">
        <v>3</v>
      </c>
      <c r="F3" s="28" t="s">
        <v>35</v>
      </c>
      <c r="G3" s="1" t="s">
        <v>4</v>
      </c>
      <c r="H3" s="2" t="s">
        <v>5</v>
      </c>
      <c r="I3" s="47" t="s">
        <v>33</v>
      </c>
      <c r="J3" s="46" t="s">
        <v>4</v>
      </c>
      <c r="K3" s="46" t="s">
        <v>32</v>
      </c>
      <c r="L3" s="35" t="s">
        <v>35</v>
      </c>
      <c r="N3" s="6" t="s">
        <v>49</v>
      </c>
      <c r="O3" s="6" t="s">
        <v>51</v>
      </c>
    </row>
    <row r="4" spans="1:15" x14ac:dyDescent="0.25">
      <c r="A4" s="115"/>
      <c r="B4" s="117"/>
      <c r="C4" s="119"/>
      <c r="D4" s="56" t="s">
        <v>6</v>
      </c>
      <c r="E4" s="54" t="s">
        <v>7</v>
      </c>
      <c r="F4" s="29" t="s">
        <v>39</v>
      </c>
      <c r="G4" s="3" t="s">
        <v>57</v>
      </c>
      <c r="H4" s="4" t="s">
        <v>56</v>
      </c>
      <c r="I4" s="59" t="s">
        <v>11</v>
      </c>
      <c r="J4" s="57" t="s">
        <v>11</v>
      </c>
      <c r="K4" s="57" t="s">
        <v>11</v>
      </c>
      <c r="L4" s="58" t="s">
        <v>11</v>
      </c>
      <c r="N4" s="7" t="str">
        <f>"Active Energy: "&amp;TEXT(H8,"#,###")&amp;" kWh"</f>
        <v>Active Energy: 7,905 kWh</v>
      </c>
      <c r="O4" s="8">
        <f>I8</f>
        <v>271166.8604527617</v>
      </c>
    </row>
    <row r="5" spans="1:15" x14ac:dyDescent="0.25">
      <c r="A5" t="s">
        <v>51</v>
      </c>
      <c r="B5" s="5" t="s">
        <v>8</v>
      </c>
      <c r="C5" t="s">
        <v>53</v>
      </c>
      <c r="D5" s="13">
        <f>VLOOKUP($C5,Px!$B$13:$K$16,9,0)</f>
        <v>6552.2088387841186</v>
      </c>
      <c r="E5" s="70">
        <f>ROUND(VLOOKUP($C5,Px!$B$13:$K$16,10,0),3)</f>
        <v>34.328000000000003</v>
      </c>
      <c r="F5" s="36"/>
      <c r="G5" s="72">
        <f>SOCOEPA!G6</f>
        <v>7.2907072884905562</v>
      </c>
      <c r="H5" s="72">
        <f>SOCOEPA!C6</f>
        <v>5347.1462958741013</v>
      </c>
      <c r="I5" s="74">
        <f>H5*E5</f>
        <v>183556.83804476616</v>
      </c>
      <c r="J5" s="75">
        <f>G5*D5</f>
        <v>47770.236736635619</v>
      </c>
      <c r="K5" s="75">
        <v>4330.0342769691351</v>
      </c>
      <c r="L5" s="76">
        <f t="shared" ref="L5:L7" si="0">H5*F5*1000</f>
        <v>0</v>
      </c>
      <c r="N5" s="7" t="str">
        <f>"Capacity: "&amp;TEXT(G8,"###")&amp;" kW"</f>
        <v>Capacity: 11 kW</v>
      </c>
      <c r="O5" s="8">
        <f>J8</f>
        <v>68509.432099390993</v>
      </c>
    </row>
    <row r="6" spans="1:15" x14ac:dyDescent="0.25">
      <c r="A6" t="s">
        <v>51</v>
      </c>
      <c r="B6" t="s">
        <v>8</v>
      </c>
      <c r="C6" t="s">
        <v>54</v>
      </c>
      <c r="D6" s="12">
        <f>VLOOKUP($C6,Px!$B$13:$K$16,9,0)</f>
        <v>6020.7019709144688</v>
      </c>
      <c r="E6" s="71">
        <f>ROUND(VLOOKUP($C6,Px!$B$13:$K$16,10,0),3)</f>
        <v>34.229999999999997</v>
      </c>
      <c r="F6" s="37"/>
      <c r="G6" s="73">
        <f>SOCOEPA!H6</f>
        <v>3.3712705935545957</v>
      </c>
      <c r="H6" s="73">
        <f>SOCOEPA!D6</f>
        <v>2506.5724521541779</v>
      </c>
      <c r="I6" s="77">
        <f t="shared" ref="I6:I7" si="1">H6*E6</f>
        <v>85799.975037237498</v>
      </c>
      <c r="J6" s="78">
        <f t="shared" ref="J6:J7" si="2">G6*D6</f>
        <v>20297.415507100144</v>
      </c>
      <c r="K6" s="78"/>
      <c r="L6" s="79">
        <f t="shared" si="0"/>
        <v>0</v>
      </c>
      <c r="N6" s="7" t="s">
        <v>10</v>
      </c>
      <c r="O6" s="8">
        <f>K8</f>
        <v>4330.0342769691351</v>
      </c>
    </row>
    <row r="7" spans="1:15" x14ac:dyDescent="0.25">
      <c r="A7" t="s">
        <v>51</v>
      </c>
      <c r="B7" t="s">
        <v>8</v>
      </c>
      <c r="C7" t="s">
        <v>55</v>
      </c>
      <c r="D7" s="12">
        <f>VLOOKUP($C7,Px!$B$13:$K$16,9,0)</f>
        <v>6416.6991617711165</v>
      </c>
      <c r="E7" s="71">
        <f>ROUND(VLOOKUP($C7,Px!$B$13:$K$16,10,0),3)</f>
        <v>35.398000000000003</v>
      </c>
      <c r="F7" s="37"/>
      <c r="G7" s="73">
        <f>SOCOEPA!I6</f>
        <v>6.8848460013091181E-2</v>
      </c>
      <c r="H7" s="73">
        <f>SOCOEPA!E6</f>
        <v>51.134170596023637</v>
      </c>
      <c r="I7" s="77">
        <f t="shared" si="1"/>
        <v>1810.047370758045</v>
      </c>
      <c r="J7" s="78">
        <f t="shared" si="2"/>
        <v>441.77985565523443</v>
      </c>
      <c r="K7" s="78"/>
      <c r="L7" s="79">
        <f t="shared" si="0"/>
        <v>0</v>
      </c>
      <c r="N7" s="7" t="s">
        <v>35</v>
      </c>
      <c r="O7" s="8">
        <f>L8</f>
        <v>0</v>
      </c>
    </row>
    <row r="8" spans="1:15" ht="14.4" x14ac:dyDescent="0.3">
      <c r="A8" s="14"/>
      <c r="B8" s="14"/>
      <c r="C8" s="14"/>
      <c r="D8" s="14"/>
      <c r="E8" s="85"/>
      <c r="F8" s="86" t="s">
        <v>9</v>
      </c>
      <c r="G8" s="97">
        <f t="shared" ref="G8:L8" si="3">SUM(G5:G7)</f>
        <v>10.730826342058243</v>
      </c>
      <c r="H8" s="84">
        <f t="shared" si="3"/>
        <v>7904.8529186243031</v>
      </c>
      <c r="I8" s="87">
        <f t="shared" si="3"/>
        <v>271166.8604527617</v>
      </c>
      <c r="J8" s="87">
        <f t="shared" si="3"/>
        <v>68509.432099390993</v>
      </c>
      <c r="K8" s="87">
        <f t="shared" si="3"/>
        <v>4330.0342769691351</v>
      </c>
      <c r="L8" s="84">
        <f t="shared" si="3"/>
        <v>0</v>
      </c>
      <c r="N8" s="9" t="s">
        <v>9</v>
      </c>
      <c r="O8" s="10">
        <f>SUM(O4:O7)</f>
        <v>344006.32682912186</v>
      </c>
    </row>
    <row r="10" spans="1:15" x14ac:dyDescent="0.25">
      <c r="E10" s="7" t="s">
        <v>46</v>
      </c>
      <c r="F10" t="s">
        <v>47</v>
      </c>
      <c r="L10" s="96"/>
      <c r="M10" s="96"/>
    </row>
    <row r="14" spans="1:15" ht="13.8" x14ac:dyDescent="0.25">
      <c r="I14" s="52"/>
    </row>
    <row r="21" spans="1:1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5" x14ac:dyDescent="0.25">
      <c r="N22" s="11"/>
      <c r="O22" s="11"/>
    </row>
    <row r="23" spans="1:15" x14ac:dyDescent="0.25">
      <c r="I23" s="8"/>
      <c r="J23" s="8"/>
    </row>
    <row r="24" spans="1:15" s="11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6"/>
  <sheetViews>
    <sheetView workbookViewId="0">
      <selection activeCell="D18" sqref="D18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99" t="s">
        <v>61</v>
      </c>
    </row>
    <row r="3" spans="1:9" ht="15" thickBot="1" x14ac:dyDescent="0.35">
      <c r="A3" s="30" t="s">
        <v>34</v>
      </c>
      <c r="B3" s="30" t="s">
        <v>60</v>
      </c>
    </row>
    <row r="4" spans="1:9" ht="15" thickBot="1" x14ac:dyDescent="0.35">
      <c r="C4" s="120" t="s">
        <v>52</v>
      </c>
      <c r="D4" s="121"/>
      <c r="E4" s="121"/>
      <c r="F4" s="122"/>
      <c r="G4" s="120" t="s">
        <v>20</v>
      </c>
      <c r="H4" s="121"/>
      <c r="I4" s="122"/>
    </row>
    <row r="5" spans="1:9" ht="15" thickBot="1" x14ac:dyDescent="0.35">
      <c r="A5" s="31" t="s">
        <v>36</v>
      </c>
      <c r="B5" s="32" t="s">
        <v>37</v>
      </c>
      <c r="C5" s="92" t="s">
        <v>53</v>
      </c>
      <c r="D5" s="93" t="s">
        <v>54</v>
      </c>
      <c r="E5" s="95" t="s">
        <v>55</v>
      </c>
      <c r="F5" s="92" t="s">
        <v>9</v>
      </c>
      <c r="G5" s="92" t="s">
        <v>53</v>
      </c>
      <c r="H5" s="93" t="s">
        <v>54</v>
      </c>
      <c r="I5" s="94" t="s">
        <v>55</v>
      </c>
    </row>
    <row r="6" spans="1:9" x14ac:dyDescent="0.25">
      <c r="A6" s="33" t="s">
        <v>38</v>
      </c>
      <c r="B6" s="34">
        <v>3</v>
      </c>
      <c r="C6" s="103">
        <v>5347.1462958741013</v>
      </c>
      <c r="D6" s="104">
        <v>2506.5724521541779</v>
      </c>
      <c r="E6" s="105">
        <v>51.134170596023637</v>
      </c>
      <c r="F6" s="106">
        <f>SUM(C6:E6)</f>
        <v>7904.8529186243031</v>
      </c>
      <c r="G6" s="107">
        <v>7.2907072884905562</v>
      </c>
      <c r="H6" s="108">
        <v>3.3712705935545957</v>
      </c>
      <c r="I6" s="109">
        <v>6.8848460013091181E-2</v>
      </c>
    </row>
  </sheetData>
  <mergeCells count="2">
    <mergeCell ref="G4:I4"/>
    <mergeCell ref="C4:F4"/>
  </mergeCells>
  <conditionalFormatting sqref="A3:B6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H16" sqref="H16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5" t="s">
        <v>14</v>
      </c>
      <c r="B2" s="16"/>
      <c r="C2" s="16" t="s">
        <v>15</v>
      </c>
      <c r="D2" s="17" t="s">
        <v>16</v>
      </c>
      <c r="E2" s="18"/>
      <c r="F2" s="18"/>
      <c r="G2" s="18"/>
    </row>
    <row r="3" spans="1:11" ht="13.8" x14ac:dyDescent="0.3">
      <c r="A3" s="19" t="s">
        <v>17</v>
      </c>
      <c r="B3" s="18" t="s">
        <v>18</v>
      </c>
      <c r="C3" s="18">
        <v>46.65</v>
      </c>
      <c r="D3" s="20" t="s">
        <v>19</v>
      </c>
      <c r="E3" s="67"/>
      <c r="F3" s="18"/>
      <c r="G3" s="66"/>
      <c r="H3" s="90">
        <v>44539</v>
      </c>
    </row>
    <row r="4" spans="1:11" ht="13.8" x14ac:dyDescent="0.3">
      <c r="A4" s="21" t="s">
        <v>20</v>
      </c>
      <c r="B4" s="22" t="s">
        <v>21</v>
      </c>
      <c r="C4" s="22">
        <v>8.3592999999999993</v>
      </c>
      <c r="D4" s="23" t="s">
        <v>19</v>
      </c>
      <c r="E4" s="67"/>
      <c r="F4" s="18"/>
      <c r="G4" s="66"/>
      <c r="H4" s="41" t="s">
        <v>50</v>
      </c>
      <c r="I4" s="41" t="s">
        <v>59</v>
      </c>
    </row>
    <row r="5" spans="1:11" ht="13.8" x14ac:dyDescent="0.3">
      <c r="A5" s="15" t="s">
        <v>14</v>
      </c>
      <c r="B5" s="16"/>
      <c r="C5" s="16" t="s">
        <v>15</v>
      </c>
      <c r="D5" s="17" t="s">
        <v>16</v>
      </c>
      <c r="E5" s="18"/>
      <c r="F5" s="18"/>
      <c r="G5" s="15" t="s">
        <v>48</v>
      </c>
      <c r="H5" s="81">
        <v>2.8331890392315939</v>
      </c>
      <c r="I5" s="81">
        <v>2.8632306524640785</v>
      </c>
      <c r="J5">
        <v>0</v>
      </c>
    </row>
    <row r="6" spans="1:11" ht="13.8" x14ac:dyDescent="0.3">
      <c r="A6" s="19" t="s">
        <v>22</v>
      </c>
      <c r="B6" s="18"/>
      <c r="C6" s="18">
        <v>744.1</v>
      </c>
      <c r="D6" s="20" t="s">
        <v>62</v>
      </c>
      <c r="F6" s="18"/>
      <c r="G6" s="62" t="s">
        <v>44</v>
      </c>
      <c r="H6" s="88">
        <v>0.90529547693185475</v>
      </c>
      <c r="I6" s="100">
        <v>0.93996007442596441</v>
      </c>
      <c r="J6" s="102">
        <v>1</v>
      </c>
    </row>
    <row r="7" spans="1:11" ht="13.8" x14ac:dyDescent="0.3">
      <c r="A7" s="19" t="s">
        <v>23</v>
      </c>
      <c r="B7" s="18"/>
      <c r="C7" s="82">
        <v>268.13983333333334</v>
      </c>
      <c r="D7" s="110"/>
      <c r="E7" s="18"/>
      <c r="F7" s="18"/>
      <c r="G7" s="63" t="s">
        <v>45</v>
      </c>
      <c r="H7" s="89">
        <v>0.76950071006485832</v>
      </c>
      <c r="I7" s="101">
        <v>0.83945236799718903</v>
      </c>
      <c r="J7" s="102">
        <v>1</v>
      </c>
    </row>
    <row r="8" spans="1:11" ht="13.8" x14ac:dyDescent="0.3">
      <c r="A8" s="19" t="s">
        <v>24</v>
      </c>
      <c r="B8" s="18"/>
      <c r="C8" s="24">
        <v>237.547</v>
      </c>
      <c r="D8" s="25"/>
      <c r="E8" s="18"/>
      <c r="F8" s="18"/>
      <c r="G8" s="18"/>
      <c r="H8" s="91"/>
    </row>
    <row r="9" spans="1:11" ht="13.8" x14ac:dyDescent="0.3">
      <c r="A9" s="21" t="s">
        <v>25</v>
      </c>
      <c r="B9" s="22"/>
      <c r="C9" s="26"/>
      <c r="D9" s="27" t="s">
        <v>63</v>
      </c>
      <c r="E9" s="18"/>
      <c r="F9" s="18"/>
      <c r="G9" s="18"/>
    </row>
    <row r="10" spans="1:11" ht="13.8" x14ac:dyDescent="0.3">
      <c r="A10" s="18"/>
      <c r="B10" s="18"/>
      <c r="C10" s="18"/>
      <c r="D10" s="18"/>
      <c r="E10" s="18"/>
      <c r="F10" s="18"/>
      <c r="G10" s="18"/>
    </row>
    <row r="11" spans="1:11" ht="13.8" x14ac:dyDescent="0.3">
      <c r="A11" s="38"/>
      <c r="B11" s="38"/>
      <c r="C11" s="39"/>
      <c r="D11" s="38"/>
      <c r="E11" s="38"/>
      <c r="F11" s="38"/>
      <c r="G11" s="38"/>
      <c r="H11" s="40"/>
      <c r="I11" s="60"/>
      <c r="J11" s="40"/>
    </row>
    <row r="12" spans="1:11" ht="27.6" x14ac:dyDescent="0.25">
      <c r="A12" s="41" t="s">
        <v>40</v>
      </c>
      <c r="B12" s="41" t="s">
        <v>26</v>
      </c>
      <c r="C12" s="41" t="s">
        <v>41</v>
      </c>
      <c r="D12" s="41" t="s">
        <v>27</v>
      </c>
      <c r="E12" s="41" t="s">
        <v>43</v>
      </c>
      <c r="F12" s="41" t="s">
        <v>28</v>
      </c>
      <c r="G12" s="41" t="s">
        <v>29</v>
      </c>
      <c r="H12" s="41" t="s">
        <v>30</v>
      </c>
      <c r="I12" s="41" t="s">
        <v>31</v>
      </c>
      <c r="J12" s="68" t="s">
        <v>31</v>
      </c>
      <c r="K12" s="69" t="s">
        <v>42</v>
      </c>
    </row>
    <row r="13" spans="1:11" ht="13.8" x14ac:dyDescent="0.3">
      <c r="A13" s="18" t="s">
        <v>51</v>
      </c>
      <c r="B13" s="18" t="s">
        <v>53</v>
      </c>
      <c r="C13" s="42"/>
      <c r="D13" s="43">
        <v>0.87609999999999999</v>
      </c>
      <c r="E13" s="43">
        <v>0.93320000000000003</v>
      </c>
      <c r="F13" s="44">
        <f>($C$3*$C$7/$C$8-$J$5)*D13</f>
        <v>46.133575323714886</v>
      </c>
      <c r="G13" s="44">
        <f>$C$4*$C$7/$C$8*E13</f>
        <v>8.8055487686925389</v>
      </c>
      <c r="H13" s="44">
        <f>F13*$C$6/1000</f>
        <v>34.327993398376243</v>
      </c>
      <c r="I13" s="61">
        <f>G13*$C$6</f>
        <v>6552.2088387841186</v>
      </c>
      <c r="J13" s="83">
        <f>I13*$J$7</f>
        <v>6552.2088387841186</v>
      </c>
      <c r="K13" s="45">
        <f>H13*$J$6</f>
        <v>34.327993398376243</v>
      </c>
    </row>
    <row r="14" spans="1:11" ht="13.8" x14ac:dyDescent="0.3">
      <c r="A14" s="18" t="s">
        <v>51</v>
      </c>
      <c r="B14" s="18" t="s">
        <v>54</v>
      </c>
      <c r="C14" s="42"/>
      <c r="D14" s="43">
        <v>0.87360000000000004</v>
      </c>
      <c r="E14" s="43">
        <v>0.85750000000000004</v>
      </c>
      <c r="F14" s="44">
        <f>($C$3*$C$7/$C$8-$J$5)*D14</f>
        <v>46.001930604722432</v>
      </c>
      <c r="G14" s="44">
        <f t="shared" ref="G14:G15" si="0">$C$4*$C$7/$C$8*E14</f>
        <v>8.0912538246397911</v>
      </c>
      <c r="H14" s="44">
        <f t="shared" ref="H14:H15" si="1">F14*$C$6/1000</f>
        <v>34.230036562973957</v>
      </c>
      <c r="I14" s="61">
        <f t="shared" ref="I14:I15" si="2">G14*$C$6</f>
        <v>6020.7019709144688</v>
      </c>
      <c r="J14" s="83">
        <f>I14*$J$7</f>
        <v>6020.7019709144688</v>
      </c>
      <c r="K14" s="45">
        <f>H14*$J$6</f>
        <v>34.230036562973957</v>
      </c>
    </row>
    <row r="15" spans="1:11" ht="13.8" x14ac:dyDescent="0.3">
      <c r="A15" s="18" t="s">
        <v>51</v>
      </c>
      <c r="B15" s="18" t="s">
        <v>55</v>
      </c>
      <c r="C15" s="42"/>
      <c r="D15" s="43">
        <v>0.90339999999999998</v>
      </c>
      <c r="E15" s="43">
        <v>0.91390000000000005</v>
      </c>
      <c r="F15" s="44">
        <f>($C$3*$C$7/$C$8-$J$5)*D15</f>
        <v>47.571135655112457</v>
      </c>
      <c r="G15" s="44">
        <f t="shared" si="0"/>
        <v>8.6234365834849029</v>
      </c>
      <c r="H15" s="44">
        <f t="shared" si="1"/>
        <v>35.39768204096918</v>
      </c>
      <c r="I15" s="61">
        <f t="shared" si="2"/>
        <v>6416.6991617711165</v>
      </c>
      <c r="J15" s="83">
        <f>I15*$J$7</f>
        <v>6416.6991617711165</v>
      </c>
      <c r="K15" s="45">
        <f>H15*$J$6</f>
        <v>35.39768204096918</v>
      </c>
    </row>
    <row r="16" spans="1:11" ht="13.8" x14ac:dyDescent="0.3">
      <c r="A16" s="18"/>
      <c r="B16" s="18"/>
      <c r="C16" s="42"/>
      <c r="D16" s="43"/>
      <c r="E16" s="43"/>
      <c r="F16" s="44"/>
      <c r="G16" s="44"/>
      <c r="H16" s="44"/>
      <c r="I16" s="61"/>
      <c r="J16" s="83"/>
      <c r="K16" s="45"/>
    </row>
    <row r="17" spans="1:9" x14ac:dyDescent="0.25">
      <c r="E17" s="50"/>
      <c r="I17" s="50"/>
    </row>
    <row r="18" spans="1:9" x14ac:dyDescent="0.25">
      <c r="E18" s="50"/>
      <c r="I18" s="50"/>
    </row>
    <row r="19" spans="1:9" ht="13.8" x14ac:dyDescent="0.3">
      <c r="A19" s="44"/>
      <c r="B19" s="50"/>
    </row>
    <row r="22" spans="1:9" x14ac:dyDescent="0.25">
      <c r="E22" s="80"/>
    </row>
    <row r="23" spans="1:9" ht="13.8" x14ac:dyDescent="0.3">
      <c r="D23" s="43"/>
      <c r="E23" s="43"/>
    </row>
    <row r="24" spans="1:9" ht="13.8" x14ac:dyDescent="0.3">
      <c r="D24" s="43"/>
      <c r="E24" s="43"/>
      <c r="I24" s="18"/>
    </row>
    <row r="25" spans="1:9" ht="13.8" x14ac:dyDescent="0.3">
      <c r="D25" s="43"/>
      <c r="E25" s="43"/>
      <c r="I25" s="18"/>
    </row>
    <row r="26" spans="1:9" ht="13.8" x14ac:dyDescent="0.3">
      <c r="I26" s="18"/>
    </row>
    <row r="27" spans="1:9" ht="13.8" x14ac:dyDescent="0.3">
      <c r="I27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2022-02-15T21:44:54Z</dcterms:modified>
</cp:coreProperties>
</file>