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2-Feb\Propuestas\"/>
    </mc:Choice>
  </mc:AlternateContent>
  <xr:revisionPtr revIDLastSave="0" documentId="8_{734C81E0-EAA2-4A07-9CD0-F18D04D0B90D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" l="1"/>
  <c r="G7" i="1"/>
  <c r="G6" i="1"/>
  <c r="G5" i="1"/>
  <c r="H8" i="1" l="1"/>
  <c r="H7" i="1"/>
  <c r="H6" i="1"/>
  <c r="H5" i="1"/>
  <c r="I13" i="2" l="1"/>
  <c r="J13" i="2" s="1"/>
  <c r="G13" i="2"/>
  <c r="F13" i="2"/>
  <c r="F14" i="2" l="1"/>
  <c r="H13" i="2"/>
  <c r="K13" i="2" s="1"/>
  <c r="F16" i="2"/>
  <c r="F15" i="2"/>
  <c r="O6" i="3" l="1"/>
  <c r="K9" i="1" l="1"/>
  <c r="O6" i="1" s="1"/>
  <c r="E5" i="1" l="1"/>
  <c r="L8" i="1"/>
  <c r="G16" i="2"/>
  <c r="I16" i="2" s="1"/>
  <c r="J16" i="2" s="1"/>
  <c r="H16" i="2"/>
  <c r="K16" i="2" s="1"/>
  <c r="D8" i="1" l="1"/>
  <c r="J8" i="1" s="1"/>
  <c r="E8" i="1"/>
  <c r="I8" i="1" s="1"/>
  <c r="H14" i="2" l="1"/>
  <c r="K14" i="2" s="1"/>
  <c r="H15" i="2"/>
  <c r="K15" i="2" s="1"/>
  <c r="E7" i="1" l="1"/>
  <c r="E6" i="1"/>
  <c r="G14" i="2"/>
  <c r="I14" i="2" s="1"/>
  <c r="J14" i="2" s="1"/>
  <c r="G15" i="2"/>
  <c r="I15" i="2" s="1"/>
  <c r="J15" i="2" s="1"/>
  <c r="D7" i="1" l="1"/>
  <c r="D6" i="1"/>
  <c r="D5" i="1" l="1"/>
  <c r="J5" i="1" s="1"/>
  <c r="J6" i="1"/>
  <c r="J7" i="1"/>
  <c r="I7" i="1" l="1"/>
  <c r="I6" i="1"/>
  <c r="G9" i="1" l="1"/>
  <c r="N5" i="1" s="1"/>
  <c r="H9" i="1"/>
  <c r="N4" i="1" s="1"/>
  <c r="I5" i="1"/>
  <c r="L5" i="1"/>
  <c r="L6" i="1"/>
  <c r="L7" i="1"/>
  <c r="J9" i="1"/>
  <c r="O5" i="1" s="1"/>
  <c r="I9" i="1" l="1"/>
  <c r="O4" i="1" s="1"/>
  <c r="L9" i="1"/>
  <c r="O7" i="1" s="1"/>
  <c r="O8" i="1" l="1"/>
</calcChain>
</file>

<file path=xl/sharedStrings.xml><?xml version="1.0" encoding="utf-8"?>
<sst xmlns="http://schemas.openxmlformats.org/spreadsheetml/2006/main" count="129" uniqueCount="81">
  <si>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</si>
  <si>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</si>
  <si>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</si>
  <si>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</si>
  <si>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</si>
  <si>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</si>
  <si>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</si>
  <si>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</si>
  <si>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</si>
  <si>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</si>
  <si>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</si>
  <si>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</si>
  <si>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</si>
  <si>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</si>
  <si>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</si>
  <si>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</si>
  <si>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</si>
  <si>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</si>
  <si>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</si>
  <si>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</si>
  <si>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</si>
  <si>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</si>
  <si>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</si>
  <si>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</si>
  <si>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</si>
  <si>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</si>
  <si>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</si>
  <si>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</si>
  <si>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</si>
  <si>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</si>
  <si>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</si>
  <si>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</si>
  <si>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</si>
  <si>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</si>
  <si>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</si>
  <si>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</si>
  <si>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</si>
  <si>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</si>
  <si>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</si>
  <si>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</si>
  <si>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</si>
  <si>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</si>
  <si>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</si>
  <si>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</si>
  <si>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</si>
  <si>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</si>
  <si>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</si>
  <si>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</si>
  <si>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</si>
  <si>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</si>
  <si>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</si>
  <si>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[$/KWh]</t>
  </si>
  <si>
    <t>Distribuidora</t>
  </si>
  <si>
    <t>Corr</t>
  </si>
  <si>
    <t>Energía [$/kWh]</t>
  </si>
  <si>
    <t>Copelec</t>
  </si>
  <si>
    <t>Copelec_Charrua 220</t>
  </si>
  <si>
    <t>Copelec_Itahue 220</t>
  </si>
  <si>
    <t>Copelec_Alto Jahuel 220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</si>
  <si>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</si>
  <si>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</si>
  <si>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</si>
  <si>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</si>
  <si>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</si>
  <si>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</si>
  <si>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</si>
  <si>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</si>
  <si>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Rapel 220</t>
  </si>
  <si>
    <t>Copelec_Rapel 220</t>
  </si>
  <si>
    <t xml:space="preserve"> ITD Julio 2020</t>
  </si>
  <si>
    <t xml:space="preserve"> ITD Enero 2020</t>
  </si>
  <si>
    <t>Conceptos</t>
  </si>
  <si>
    <t xml:space="preserve"> ITD Julio 2020 - Actualización 04/09</t>
  </si>
  <si>
    <t xml:space="preserve"> ITD Julio 2020 - Actualización 02/10</t>
  </si>
  <si>
    <t>ITD Enero 2021</t>
  </si>
  <si>
    <t>ITD Julio 2021</t>
  </si>
  <si>
    <t>Enero</t>
  </si>
  <si>
    <t>2015/01</t>
  </si>
  <si>
    <t>PNP S2/21 (Abr21 -Sep21)</t>
  </si>
  <si>
    <t>(Nov-15 - Abr-16)</t>
  </si>
  <si>
    <t>3T/2021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</si>
</sst>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  <numFmt numFmtId="173" formatCode="_-* #,##0_-;\-* #,##0_-;_-* &quot;-&quot;_-;_-@_-"/>
    <numFmt numFmtId="174" formatCode="_-&quot;$&quot;\ * #,##0.00_-;\-&quot;$&quot;\ * #,##0.00_-;_-&quot;$&quot;\ * &quot;-&quot;??_-;_-@_-"/>
    <numFmt numFmtId="175" formatCode="_-[$€-2]\ * #,##0.00_-;\-[$€-2]\ * #,##0.00_-;_-[$€-2]\ * &quot;-&quot;??_-"/>
    <numFmt numFmtId="176" formatCode="_-* #,##0.00\ [$€]_-;\-* #,##0.00\ [$€]_-;_-* &quot;-&quot;??\ [$€]_-;_-@_-"/>
    <numFmt numFmtId="177" formatCode="\$#,##0\ ;\(\$#,##0\)"/>
    <numFmt numFmtId="178" formatCode="_-* #,##0.00\ _P_t_a_-;\-* #,##0.00\ _P_t_a_-;_-* &quot;-&quot;??\ _P_t_a_-;_-@_-"/>
    <numFmt numFmtId="179" formatCode="_ [$€-2]\ * #,##0.00_ ;_ [$€-2]\ * \-#,##0.00_ ;_ [$€-2]\ * &quot;-&quot;??_ "/>
    <numFmt numFmtId="180" formatCode="_-* #,##0.00\ _€_-;\-* #,##0.00\ _€_-;_-* &quot;-&quot;??\ _€_-;_-@_-"/>
    <numFmt numFmtId="181" formatCode="_ &quot;$&quot;\ * #,##0.00_ ;_ &quot;$&quot;\ * \-#,##0.00_ ;_ &quot;$&quot;\ * &quot;-&quot;??_ ;_ @_ "/>
    <numFmt numFmtId="182" formatCode="_-* #,##0.00\ _$_-;\-* #,##0.00\ _$_-;_-* &quot;-&quot;??\ _$_-;_-@_-"/>
    <numFmt numFmtId="183" formatCode="#,##0.000;[Red]\-#,##0.000"/>
    <numFmt numFmtId="184" formatCode="_([$€]* #,##0.00_);_([$€]* \(#,##0.00\);_([$€]* &quot;-&quot;??_);_(@_)"/>
    <numFmt numFmtId="185" formatCode="General_)"/>
    <numFmt numFmtId="186" formatCode="_ * #,##0_ ;_ * \-#,##0_ ;_ * \-_ ;_ @_ "/>
    <numFmt numFmtId="187" formatCode="0\ %"/>
    <numFmt numFmtId="188" formatCode="_-* #,##0.00_-;\-* #,##0.00_-;_-* \-??_-;_-@_-"/>
    <numFmt numFmtId="189" formatCode="_-&quot;$ &quot;* #,##0.00_-;&quot;-$ &quot;* #,##0.00_-;_-&quot;$ &quot;* \-??_-;_-@_-"/>
    <numFmt numFmtId="190" formatCode="_-* #,##0.00\ _P_t_s_-;\-* #,##0.00\ _P_t_s_-;_-* &quot;-&quot;??\ _P_t_s_-;_-@_-"/>
  </numFmts>
  <fonts count="92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</fonts>
  <fills count="7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85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32" fillId="0" borderId="0"/>
    <xf numFmtId="0" fontId="36" fillId="41" borderId="0" applyNumberFormat="0" applyBorder="0" applyAlignment="0" applyProtection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3" borderId="0" applyNumberFormat="0" applyBorder="0" applyAlignment="0" applyProtection="0"/>
    <xf numFmtId="0" fontId="36" fillId="45" borderId="0" applyNumberFormat="0" applyBorder="0" applyAlignment="0" applyProtection="0"/>
    <xf numFmtId="0" fontId="36" fillId="42" borderId="0" applyNumberFormat="0" applyBorder="0" applyAlignment="0" applyProtection="0"/>
    <xf numFmtId="0" fontId="36" fillId="46" borderId="0" applyNumberFormat="0" applyBorder="0" applyAlignment="0" applyProtection="0"/>
    <xf numFmtId="0" fontId="36" fillId="45" borderId="0" applyNumberFormat="0" applyBorder="0" applyAlignment="0" applyProtection="0"/>
    <xf numFmtId="0" fontId="36" fillId="47" borderId="0" applyNumberFormat="0" applyBorder="0" applyAlignment="0" applyProtection="0"/>
    <xf numFmtId="0" fontId="36" fillId="46" borderId="0" applyNumberFormat="0" applyBorder="0" applyAlignment="0" applyProtection="0"/>
    <xf numFmtId="0" fontId="37" fillId="48" borderId="0" applyNumberFormat="0" applyBorder="0" applyAlignment="0" applyProtection="0"/>
    <xf numFmtId="0" fontId="37" fillId="42" borderId="0" applyNumberFormat="0" applyBorder="0" applyAlignment="0" applyProtection="0"/>
    <xf numFmtId="0" fontId="37" fillId="46" borderId="0" applyNumberFormat="0" applyBorder="0" applyAlignment="0" applyProtection="0"/>
    <xf numFmtId="0" fontId="37" fillId="45" borderId="0" applyNumberFormat="0" applyBorder="0" applyAlignment="0" applyProtection="0"/>
    <xf numFmtId="0" fontId="37" fillId="48" borderId="0" applyNumberFormat="0" applyBorder="0" applyAlignment="0" applyProtection="0"/>
    <xf numFmtId="0" fontId="37" fillId="42" borderId="0" applyNumberFormat="0" applyBorder="0" applyAlignment="0" applyProtection="0"/>
    <xf numFmtId="0" fontId="33" fillId="0" borderId="0"/>
    <xf numFmtId="0" fontId="38" fillId="49" borderId="0" applyNumberFormat="0" applyBorder="0" applyAlignment="0" applyProtection="0"/>
    <xf numFmtId="0" fontId="39" fillId="50" borderId="39" applyNumberFormat="0" applyAlignment="0" applyProtection="0"/>
    <xf numFmtId="0" fontId="40" fillId="51" borderId="40" applyNumberFormat="0" applyAlignment="0" applyProtection="0"/>
    <xf numFmtId="0" fontId="41" fillId="0" borderId="41" applyNumberFormat="0" applyFill="0" applyAlignment="0" applyProtection="0"/>
    <xf numFmtId="0" fontId="42" fillId="0" borderId="0" applyNumberFormat="0" applyFill="0" applyBorder="0" applyAlignment="0" applyProtection="0"/>
    <xf numFmtId="0" fontId="37" fillId="48" borderId="0" applyNumberFormat="0" applyBorder="0" applyAlignment="0" applyProtection="0"/>
    <xf numFmtId="0" fontId="37" fillId="52" borderId="0" applyNumberFormat="0" applyBorder="0" applyAlignment="0" applyProtection="0"/>
    <xf numFmtId="0" fontId="37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48" borderId="0" applyNumberFormat="0" applyBorder="0" applyAlignment="0" applyProtection="0"/>
    <xf numFmtId="0" fontId="37" fillId="55" borderId="0" applyNumberFormat="0" applyBorder="0" applyAlignment="0" applyProtection="0"/>
    <xf numFmtId="0" fontId="43" fillId="46" borderId="39" applyNumberFormat="0" applyAlignment="0" applyProtection="0"/>
    <xf numFmtId="175" fontId="33" fillId="0" borderId="0" applyFont="0" applyFill="0" applyBorder="0" applyAlignment="0" applyProtection="0"/>
    <xf numFmtId="0" fontId="44" fillId="56" borderId="0" applyNumberFormat="0" applyBorder="0" applyAlignment="0" applyProtection="0"/>
    <xf numFmtId="0" fontId="45" fillId="46" borderId="0" applyNumberFormat="0" applyBorder="0" applyAlignment="0" applyProtection="0"/>
    <xf numFmtId="0" fontId="32" fillId="43" borderId="42" applyNumberFormat="0" applyFont="0" applyAlignment="0" applyProtection="0"/>
    <xf numFmtId="0" fontId="46" fillId="50" borderId="43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4" applyNumberFormat="0" applyFill="0" applyAlignment="0" applyProtection="0"/>
    <xf numFmtId="0" fontId="51" fillId="0" borderId="45" applyNumberFormat="0" applyFill="0" applyAlignment="0" applyProtection="0"/>
    <xf numFmtId="0" fontId="42" fillId="0" borderId="46" applyNumberFormat="0" applyFill="0" applyAlignment="0" applyProtection="0"/>
    <xf numFmtId="0" fontId="52" fillId="0" borderId="47" applyNumberFormat="0" applyFill="0" applyAlignment="0" applyProtection="0"/>
    <xf numFmtId="0" fontId="32" fillId="0" borderId="0"/>
    <xf numFmtId="9" fontId="32" fillId="0" borderId="0" applyFont="0" applyFill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9" fontId="32" fillId="0" borderId="0" applyFont="0" applyFill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3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1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7" fillId="5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39" fillId="50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40" fillId="66" borderId="48" applyNumberFormat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8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4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65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37" fillId="54" borderId="0" applyNumberFormat="0" applyBorder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43" fillId="46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59" fillId="0" borderId="0" applyFont="0" applyFill="0" applyBorder="0" applyAlignment="0" applyProtection="0"/>
    <xf numFmtId="2" fontId="59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59" fillId="0" borderId="0" applyFont="0" applyFill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60" fillId="46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59" fillId="0" borderId="0" applyFont="0" applyFill="0" applyBorder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46" fillId="50" borderId="43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2" fillId="0" borderId="51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4" fillId="0" borderId="45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42" fillId="0" borderId="46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47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3" fillId="0" borderId="0"/>
    <xf numFmtId="0" fontId="65" fillId="0" borderId="0" applyNumberFormat="0" applyFill="0" applyBorder="0" applyAlignment="0" applyProtection="0"/>
    <xf numFmtId="0" fontId="20" fillId="0" borderId="30" applyNumberFormat="0" applyFill="0" applyAlignment="0" applyProtection="0"/>
    <xf numFmtId="0" fontId="21" fillId="0" borderId="31" applyNumberFormat="0" applyFill="0" applyAlignment="0" applyProtection="0"/>
    <xf numFmtId="0" fontId="22" fillId="0" borderId="32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0" applyNumberFormat="0" applyBorder="0" applyAlignment="0" applyProtection="0"/>
    <xf numFmtId="0" fontId="24" fillId="11" borderId="0" applyNumberFormat="0" applyBorder="0" applyAlignment="0" applyProtection="0"/>
    <xf numFmtId="0" fontId="66" fillId="12" borderId="0" applyNumberFormat="0" applyBorder="0" applyAlignment="0" applyProtection="0"/>
    <xf numFmtId="0" fontId="25" fillId="13" borderId="33" applyNumberFormat="0" applyAlignment="0" applyProtection="0"/>
    <xf numFmtId="0" fontId="26" fillId="14" borderId="34" applyNumberFormat="0" applyAlignment="0" applyProtection="0"/>
    <xf numFmtId="0" fontId="27" fillId="14" borderId="33" applyNumberFormat="0" applyAlignment="0" applyProtection="0"/>
    <xf numFmtId="0" fontId="28" fillId="0" borderId="35" applyNumberFormat="0" applyFill="0" applyAlignment="0" applyProtection="0"/>
    <xf numFmtId="0" fontId="29" fillId="15" borderId="36" applyNumberFormat="0" applyAlignment="0" applyProtection="0"/>
    <xf numFmtId="0" fontId="30" fillId="0" borderId="0" applyNumberFormat="0" applyFill="0" applyBorder="0" applyAlignment="0" applyProtection="0"/>
    <xf numFmtId="0" fontId="3" fillId="16" borderId="37" applyNumberFormat="0" applyFont="0" applyAlignment="0" applyProtection="0"/>
    <xf numFmtId="0" fontId="67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31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1" fillId="40" borderId="0" applyNumberFormat="0" applyBorder="0" applyAlignment="0" applyProtection="0"/>
    <xf numFmtId="0" fontId="68" fillId="0" borderId="0"/>
    <xf numFmtId="178" fontId="69" fillId="0" borderId="0" applyFont="0" applyFill="0" applyBorder="0" applyAlignment="0" applyProtection="0"/>
    <xf numFmtId="164" fontId="68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70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3" fillId="0" borderId="0"/>
    <xf numFmtId="0" fontId="3" fillId="16" borderId="37" applyNumberFormat="0" applyFon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3" fillId="0" borderId="0"/>
    <xf numFmtId="0" fontId="32" fillId="0" borderId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39" fillId="50" borderId="39" applyNumberFormat="0" applyAlignment="0" applyProtection="0"/>
    <xf numFmtId="0" fontId="55" fillId="45" borderId="39" applyNumberFormat="0" applyAlignment="0" applyProtection="0"/>
    <xf numFmtId="0" fontId="39" fillId="50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43" fillId="46" borderId="39" applyNumberFormat="0" applyAlignment="0" applyProtection="0"/>
    <xf numFmtId="0" fontId="58" fillId="41" borderId="39" applyNumberFormat="0" applyAlignment="0" applyProtection="0"/>
    <xf numFmtId="0" fontId="43" fillId="46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32" fillId="0" borderId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43" fontId="32" fillId="0" borderId="0" applyFont="0" applyFill="0" applyBorder="0" applyAlignment="0" applyProtection="0"/>
    <xf numFmtId="164" fontId="36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8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78" fontId="6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2" fillId="0" borderId="0" applyFont="0" applyFill="0" applyBorder="0" applyAlignment="0" applyProtection="0"/>
    <xf numFmtId="174" fontId="32" fillId="0" borderId="0" applyFont="0" applyFill="0" applyBorder="0" applyAlignment="0" applyProtection="0"/>
    <xf numFmtId="174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2" fillId="0" borderId="0">
      <alignment wrapText="1"/>
    </xf>
    <xf numFmtId="0" fontId="32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" fillId="16" borderId="37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46" fillId="50" borderId="43" applyNumberFormat="0" applyAlignment="0" applyProtection="0"/>
    <xf numFmtId="0" fontId="61" fillId="45" borderId="50" applyNumberFormat="0" applyAlignment="0" applyProtection="0"/>
    <xf numFmtId="0" fontId="46" fillId="50" borderId="43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42" fillId="0" borderId="46" applyNumberFormat="0" applyFill="0" applyAlignment="0" applyProtection="0"/>
    <xf numFmtId="0" fontId="42" fillId="0" borderId="46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7" fillId="0" borderId="52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47" applyNumberFormat="0" applyFill="0" applyAlignment="0" applyProtection="0"/>
    <xf numFmtId="0" fontId="52" fillId="0" borderId="53" applyNumberFormat="0" applyFill="0" applyAlignment="0" applyProtection="0"/>
    <xf numFmtId="0" fontId="52" fillId="0" borderId="47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32" fillId="0" borderId="0"/>
    <xf numFmtId="3" fontId="74" fillId="69" borderId="0">
      <alignment horizontal="left"/>
    </xf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6" fillId="4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3" fontId="75" fillId="57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6" fillId="4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6" fillId="56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6" fillId="44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6" fillId="43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7" fillId="44" borderId="0" applyNumberFormat="0" applyBorder="0" applyAlignment="0" applyProtection="0"/>
    <xf numFmtId="0" fontId="37" fillId="54" borderId="0" applyNumberFormat="0" applyBorder="0" applyAlignment="0" applyProtection="0"/>
    <xf numFmtId="0" fontId="37" fillId="62" borderId="0" applyNumberFormat="0" applyBorder="0" applyAlignment="0" applyProtection="0"/>
    <xf numFmtId="0" fontId="37" fillId="56" borderId="0" applyNumberFormat="0" applyBorder="0" applyAlignment="0" applyProtection="0"/>
    <xf numFmtId="0" fontId="37" fillId="44" borderId="0" applyNumberFormat="0" applyBorder="0" applyAlignment="0" applyProtection="0"/>
    <xf numFmtId="0" fontId="76" fillId="57" borderId="0">
      <alignment horizontal="left"/>
    </xf>
    <xf numFmtId="0" fontId="38" fillId="44" borderId="0" applyNumberFormat="0" applyBorder="0" applyAlignment="0" applyProtection="0"/>
    <xf numFmtId="0" fontId="47" fillId="0" borderId="54" applyNumberFormat="0" applyFill="0" applyAlignment="0" applyProtection="0"/>
    <xf numFmtId="182" fontId="32" fillId="0" borderId="0" applyFont="0" applyFill="0" applyBorder="0" applyAlignment="0" applyProtection="0"/>
    <xf numFmtId="183" fontId="32" fillId="0" borderId="0" applyFont="0" applyFill="0" applyBorder="0" applyAlignment="0" applyProtection="0"/>
    <xf numFmtId="42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37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62" borderId="0" applyNumberFormat="0" applyBorder="0" applyAlignment="0" applyProtection="0"/>
    <xf numFmtId="0" fontId="37" fillId="70" borderId="0" applyNumberFormat="0" applyBorder="0" applyAlignment="0" applyProtection="0"/>
    <xf numFmtId="0" fontId="37" fillId="52" borderId="0" applyNumberFormat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84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44" fillId="60" borderId="0" applyNumberFormat="0" applyBorder="0" applyAlignment="0" applyProtection="0"/>
    <xf numFmtId="3" fontId="78" fillId="69" borderId="2">
      <alignment horizontal="center"/>
    </xf>
    <xf numFmtId="0" fontId="79" fillId="46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85" fontId="8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0" borderId="0"/>
    <xf numFmtId="0" fontId="72" fillId="0" borderId="0">
      <alignment wrapText="1"/>
    </xf>
    <xf numFmtId="0" fontId="72" fillId="0" borderId="0">
      <alignment wrapText="1"/>
    </xf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3" fontId="76" fillId="71" borderId="0">
      <alignment horizontal="left"/>
    </xf>
    <xf numFmtId="3" fontId="74" fillId="71" borderId="0">
      <alignment horizontal="left"/>
    </xf>
    <xf numFmtId="3" fontId="81" fillId="71" borderId="0">
      <alignment horizontal="center"/>
    </xf>
    <xf numFmtId="0" fontId="82" fillId="0" borderId="55" applyNumberFormat="0" applyFill="0" applyAlignment="0" applyProtection="0"/>
    <xf numFmtId="0" fontId="83" fillId="0" borderId="56" applyNumberFormat="0" applyFill="0" applyAlignment="0" applyProtection="0"/>
    <xf numFmtId="0" fontId="84" fillId="0" borderId="0" applyNumberFormat="0" applyFill="0" applyBorder="0" applyAlignment="0" applyProtection="0"/>
    <xf numFmtId="0" fontId="46" fillId="0" borderId="57" applyNumberFormat="0" applyFill="0" applyAlignment="0" applyProtection="0"/>
    <xf numFmtId="3" fontId="78" fillId="58" borderId="2">
      <alignment horizontal="center" vertical="center"/>
    </xf>
    <xf numFmtId="3" fontId="85" fillId="71" borderId="0">
      <alignment horizontal="left"/>
    </xf>
    <xf numFmtId="3" fontId="75" fillId="72" borderId="0">
      <alignment horizontal="right"/>
    </xf>
    <xf numFmtId="9" fontId="3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20" fillId="0" borderId="30" applyNumberFormat="0" applyFill="0" applyAlignment="0" applyProtection="0"/>
    <xf numFmtId="0" fontId="21" fillId="0" borderId="31" applyNumberFormat="0" applyFill="0" applyAlignment="0" applyProtection="0"/>
    <xf numFmtId="0" fontId="22" fillId="0" borderId="32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3" borderId="33" applyNumberFormat="0" applyAlignment="0" applyProtection="0"/>
    <xf numFmtId="0" fontId="26" fillId="14" borderId="34" applyNumberFormat="0" applyAlignment="0" applyProtection="0"/>
    <xf numFmtId="0" fontId="27" fillId="14" borderId="33" applyNumberFormat="0" applyAlignment="0" applyProtection="0"/>
    <xf numFmtId="0" fontId="28" fillId="0" borderId="35" applyNumberFormat="0" applyFill="0" applyAlignment="0" applyProtection="0"/>
    <xf numFmtId="0" fontId="29" fillId="15" borderId="36" applyNumberFormat="0" applyAlignment="0" applyProtection="0"/>
    <xf numFmtId="0" fontId="30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31" fillId="17" borderId="0" applyNumberFormat="0" applyBorder="0" applyAlignment="0" applyProtection="0"/>
    <xf numFmtId="0" fontId="2" fillId="19" borderId="0" applyNumberFormat="0" applyBorder="0" applyAlignment="0" applyProtection="0"/>
    <xf numFmtId="0" fontId="3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1" fillId="25" borderId="0" applyNumberFormat="0" applyBorder="0" applyAlignment="0" applyProtection="0"/>
    <xf numFmtId="0" fontId="2" fillId="27" borderId="0" applyNumberFormat="0" applyBorder="0" applyAlignment="0" applyProtection="0"/>
    <xf numFmtId="0" fontId="3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1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31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86" fillId="0" borderId="0"/>
    <xf numFmtId="188" fontId="86" fillId="0" borderId="0" applyBorder="0" applyProtection="0"/>
    <xf numFmtId="189" fontId="86" fillId="0" borderId="0" applyBorder="0" applyProtection="0"/>
    <xf numFmtId="187" fontId="86" fillId="0" borderId="0" applyBorder="0" applyProtection="0"/>
    <xf numFmtId="186" fontId="86" fillId="0" borderId="0" applyBorder="0" applyProtection="0"/>
    <xf numFmtId="41" fontId="86" fillId="0" borderId="0" applyFont="0" applyFill="0" applyBorder="0" applyAlignment="0" applyProtection="0"/>
    <xf numFmtId="180" fontId="86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6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7" fillId="0" borderId="0"/>
    <xf numFmtId="0" fontId="87" fillId="0" borderId="0"/>
    <xf numFmtId="0" fontId="2" fillId="16" borderId="37" applyNumberFormat="0" applyFont="0" applyAlignment="0" applyProtection="0"/>
    <xf numFmtId="173" fontId="2" fillId="0" borderId="0" applyFont="0" applyFill="0" applyBorder="0" applyAlignment="0" applyProtection="0"/>
    <xf numFmtId="0" fontId="66" fillId="12" borderId="0" applyNumberFormat="0" applyBorder="0" applyAlignment="0" applyProtection="0"/>
    <xf numFmtId="0" fontId="31" fillId="2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32" borderId="0" applyNumberFormat="0" applyBorder="0" applyAlignment="0" applyProtection="0"/>
    <xf numFmtId="0" fontId="31" fillId="36" borderId="0" applyNumberFormat="0" applyBorder="0" applyAlignment="0" applyProtection="0"/>
    <xf numFmtId="0" fontId="31" fillId="40" borderId="0" applyNumberFormat="0" applyBorder="0" applyAlignment="0" applyProtection="0"/>
    <xf numFmtId="0" fontId="35" fillId="0" borderId="0"/>
    <xf numFmtId="0" fontId="89" fillId="0" borderId="0"/>
    <xf numFmtId="0" fontId="36" fillId="44" borderId="0" applyNumberFormat="0" applyBorder="0" applyAlignment="0" applyProtection="0"/>
    <xf numFmtId="0" fontId="36" fillId="42" borderId="0" applyNumberFormat="0" applyBorder="0" applyAlignment="0" applyProtection="0"/>
    <xf numFmtId="0" fontId="36" fillId="47" borderId="0" applyNumberFormat="0" applyBorder="0" applyAlignment="0" applyProtection="0"/>
    <xf numFmtId="0" fontId="37" fillId="42" borderId="0" applyNumberFormat="0" applyBorder="0" applyAlignment="0" applyProtection="0"/>
    <xf numFmtId="0" fontId="38" fillId="49" borderId="0" applyNumberFormat="0" applyBorder="0" applyAlignment="0" applyProtection="0"/>
    <xf numFmtId="0" fontId="37" fillId="52" borderId="0" applyNumberFormat="0" applyBorder="0" applyAlignment="0" applyProtection="0"/>
    <xf numFmtId="176" fontId="34" fillId="0" borderId="0" applyFont="0" applyFill="0" applyBorder="0" applyAlignment="0" applyProtection="0"/>
    <xf numFmtId="0" fontId="44" fillId="56" borderId="0" applyNumberFormat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90" fillId="0" borderId="0"/>
    <xf numFmtId="0" fontId="35" fillId="0" borderId="0"/>
    <xf numFmtId="9" fontId="32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5" fillId="0" borderId="0"/>
    <xf numFmtId="16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5" fillId="0" borderId="0"/>
    <xf numFmtId="16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89" fillId="0" borderId="0"/>
    <xf numFmtId="9" fontId="32" fillId="0" borderId="0" applyFont="0" applyFill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2" fillId="0" borderId="0"/>
    <xf numFmtId="0" fontId="36" fillId="44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8" fillId="49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37" fillId="52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0" fontId="35" fillId="0" borderId="0"/>
    <xf numFmtId="0" fontId="69" fillId="0" borderId="0"/>
    <xf numFmtId="184" fontId="33" fillId="0" borderId="0" applyFont="0" applyFill="0" applyBorder="0" applyAlignment="0" applyProtection="0"/>
    <xf numFmtId="190" fontId="32" fillId="0" borderId="0" applyFont="0" applyFill="0" applyBorder="0" applyAlignment="0" applyProtection="0"/>
    <xf numFmtId="0" fontId="35" fillId="0" borderId="0"/>
    <xf numFmtId="0" fontId="32" fillId="0" borderId="0" applyFont="0" applyFill="0" applyBorder="0" applyAlignment="0" applyProtection="0"/>
    <xf numFmtId="0" fontId="35" fillId="0" borderId="0"/>
    <xf numFmtId="0" fontId="32" fillId="0" borderId="0"/>
    <xf numFmtId="16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5" fillId="0" borderId="0"/>
    <xf numFmtId="0" fontId="35" fillId="0" borderId="0"/>
    <xf numFmtId="164" fontId="32" fillId="0" borderId="0" applyFont="0" applyFill="0" applyBorder="0" applyAlignment="0" applyProtection="0"/>
    <xf numFmtId="0" fontId="35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8" fillId="18" borderId="0" applyNumberFormat="0" applyBorder="0" applyAlignment="0" applyProtection="0"/>
    <xf numFmtId="164" fontId="2" fillId="0" borderId="0" applyFont="0" applyFill="0" applyBorder="0" applyAlignment="0" applyProtection="0"/>
    <xf numFmtId="0" fontId="88" fillId="26" borderId="0" applyNumberFormat="0" applyBorder="0" applyAlignment="0" applyProtection="0"/>
    <xf numFmtId="164" fontId="2" fillId="0" borderId="0" applyFont="0" applyFill="0" applyBorder="0" applyAlignment="0" applyProtection="0"/>
    <xf numFmtId="164" fontId="3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88" fillId="18" borderId="0" applyNumberFormat="0" applyBorder="0" applyAlignment="0" applyProtection="0"/>
    <xf numFmtId="0" fontId="32" fillId="43" borderId="42" applyNumberFormat="0" applyFont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88" fillId="26" borderId="0" applyNumberFormat="0" applyBorder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52" fillId="0" borderId="53" applyNumberFormat="0" applyFill="0" applyAlignment="0" applyProtection="0"/>
    <xf numFmtId="0" fontId="61" fillId="45" borderId="50" applyNumberFormat="0" applyAlignment="0" applyProtection="0"/>
    <xf numFmtId="0" fontId="32" fillId="43" borderId="42" applyNumberFormat="0" applyFont="0" applyAlignment="0" applyProtection="0"/>
    <xf numFmtId="0" fontId="58" fillId="41" borderId="39" applyNumberFormat="0" applyAlignment="0" applyProtection="0"/>
    <xf numFmtId="0" fontId="55" fillId="45" borderId="39" applyNumberFormat="0" applyAlignment="0" applyProtection="0"/>
    <xf numFmtId="164" fontId="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26" borderId="0" applyNumberFormat="0" applyBorder="0" applyAlignment="0" applyProtection="0"/>
    <xf numFmtId="41" fontId="2" fillId="0" borderId="0" applyFont="0" applyFill="0" applyBorder="0" applyAlignment="0" applyProtection="0"/>
    <xf numFmtId="0" fontId="88" fillId="18" borderId="0" applyNumberFormat="0" applyBorder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52" fillId="0" borderId="53" applyNumberFormat="0" applyFill="0" applyAlignment="0" applyProtection="0"/>
    <xf numFmtId="0" fontId="58" fillId="41" borderId="39" applyNumberForma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58" fillId="41" borderId="39" applyNumberFormat="0" applyAlignment="0" applyProtection="0"/>
    <xf numFmtId="0" fontId="52" fillId="0" borderId="53" applyNumberFormat="0" applyFill="0" applyAlignment="0" applyProtection="0"/>
    <xf numFmtId="0" fontId="55" fillId="45" borderId="39" applyNumberFormat="0" applyAlignment="0" applyProtection="0"/>
    <xf numFmtId="0" fontId="58" fillId="41" borderId="39" applyNumberFormat="0" applyAlignment="0" applyProtection="0"/>
    <xf numFmtId="0" fontId="55" fillId="45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2" fillId="0" borderId="53" applyNumberFormat="0" applyFill="0" applyAlignment="0" applyProtection="0"/>
    <xf numFmtId="0" fontId="32" fillId="43" borderId="42" applyNumberFormat="0" applyFont="0" applyAlignment="0" applyProtection="0"/>
    <xf numFmtId="0" fontId="61" fillId="45" borderId="50" applyNumberFormat="0" applyAlignment="0" applyProtection="0"/>
    <xf numFmtId="0" fontId="32" fillId="43" borderId="42" applyNumberFormat="0" applyFont="0" applyAlignment="0" applyProtection="0"/>
    <xf numFmtId="0" fontId="61" fillId="45" borderId="50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17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32" fillId="43" borderId="42" applyNumberFormat="0" applyFon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61" fillId="45" borderId="50" applyNumberForma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52" fillId="0" borderId="53" applyNumberFormat="0" applyFill="0" applyAlignment="0" applyProtection="0"/>
    <xf numFmtId="0" fontId="58" fillId="41" borderId="39" applyNumberForma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58" fillId="41" borderId="39" applyNumberFormat="0" applyAlignment="0" applyProtection="0"/>
    <xf numFmtId="0" fontId="52" fillId="0" borderId="53" applyNumberFormat="0" applyFill="0" applyAlignment="0" applyProtection="0"/>
    <xf numFmtId="0" fontId="32" fillId="43" borderId="42" applyNumberFormat="0" applyFon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58" fillId="41" borderId="39" applyNumberFormat="0" applyAlignment="0" applyProtection="0"/>
    <xf numFmtId="0" fontId="55" fillId="45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8" fillId="41" borderId="39" applyNumberFormat="0" applyAlignment="0" applyProtection="0"/>
    <xf numFmtId="0" fontId="52" fillId="0" borderId="53" applyNumberFormat="0" applyFill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61" fillId="45" borderId="50" applyNumberFormat="0" applyAlignment="0" applyProtection="0"/>
    <xf numFmtId="0" fontId="32" fillId="43" borderId="42" applyNumberFormat="0" applyFont="0" applyAlignment="0" applyProtection="0"/>
    <xf numFmtId="0" fontId="61" fillId="45" borderId="50" applyNumberFormat="0" applyAlignment="0" applyProtection="0"/>
    <xf numFmtId="0" fontId="55" fillId="45" borderId="39" applyNumberFormat="0" applyAlignment="0" applyProtection="0"/>
    <xf numFmtId="0" fontId="55" fillId="45" borderId="39" applyNumberFormat="0" applyAlignment="0" applyProtection="0"/>
    <xf numFmtId="0" fontId="32" fillId="43" borderId="42" applyNumberFormat="0" applyFont="0" applyAlignment="0" applyProtection="0"/>
    <xf numFmtId="0" fontId="52" fillId="0" borderId="53" applyNumberFormat="0" applyFill="0" applyAlignment="0" applyProtection="0"/>
    <xf numFmtId="0" fontId="32" fillId="43" borderId="42" applyNumberFormat="0" applyFont="0" applyAlignment="0" applyProtection="0"/>
    <xf numFmtId="0" fontId="52" fillId="0" borderId="53" applyNumberFormat="0" applyFill="0" applyAlignment="0" applyProtection="0"/>
    <xf numFmtId="0" fontId="52" fillId="0" borderId="53" applyNumberFormat="0" applyFill="0" applyAlignment="0" applyProtection="0"/>
    <xf numFmtId="0" fontId="32" fillId="43" borderId="42" applyNumberFormat="0" applyFont="0" applyAlignment="0" applyProtection="0"/>
    <xf numFmtId="173" fontId="2" fillId="0" borderId="0" applyFont="0" applyFill="0" applyBorder="0" applyAlignment="0" applyProtection="0"/>
    <xf numFmtId="0" fontId="35" fillId="0" borderId="0"/>
    <xf numFmtId="0" fontId="32" fillId="0" borderId="0"/>
    <xf numFmtId="164" fontId="2" fillId="0" borderId="0" applyFont="0" applyFill="0" applyBorder="0" applyAlignment="0" applyProtection="0"/>
    <xf numFmtId="0" fontId="32" fillId="0" borderId="0"/>
    <xf numFmtId="0" fontId="32" fillId="0" borderId="0"/>
    <xf numFmtId="173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64" fontId="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16" borderId="37" applyNumberFormat="0" applyFon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2" fillId="43" borderId="42" applyNumberFormat="0" applyFont="0" applyAlignment="0" applyProtection="0"/>
    <xf numFmtId="164" fontId="32" fillId="0" borderId="0" applyFont="0" applyFill="0" applyBorder="0" applyAlignment="0" applyProtection="0"/>
    <xf numFmtId="0" fontId="32" fillId="43" borderId="42" applyNumberFormat="0" applyFont="0" applyAlignment="0" applyProtection="0"/>
    <xf numFmtId="164" fontId="32" fillId="0" borderId="0" applyFont="0" applyFill="0" applyBorder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2" fillId="43" borderId="42" applyNumberFormat="0" applyFont="0" applyAlignment="0" applyProtection="0"/>
    <xf numFmtId="164" fontId="3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164" fontId="2" fillId="0" borderId="0" applyFont="0" applyFill="0" applyBorder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17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0" fontId="32" fillId="43" borderId="42" applyNumberFormat="0" applyFont="0" applyAlignment="0" applyProtection="0"/>
    <xf numFmtId="17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3" fontId="3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2" fillId="0" borderId="0" applyFont="0" applyFill="0" applyBorder="0" applyAlignment="0" applyProtection="0"/>
    <xf numFmtId="180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6" fillId="0" borderId="0"/>
    <xf numFmtId="188" fontId="86" fillId="0" borderId="0" applyBorder="0" applyProtection="0"/>
    <xf numFmtId="41" fontId="86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6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6" borderId="37" applyNumberFormat="0" applyFont="0" applyAlignment="0" applyProtection="0"/>
    <xf numFmtId="17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41" fontId="1" fillId="0" borderId="0" applyFont="0" applyFill="0" applyBorder="0" applyAlignment="0" applyProtection="0"/>
    <xf numFmtId="0" fontId="86" fillId="0" borderId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8" fontId="86" fillId="0" borderId="0" applyBorder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37" applyNumberFormat="0" applyFont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40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6" fillId="6" borderId="9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7" fillId="0" borderId="0" xfId="0" applyFont="1"/>
    <xf numFmtId="0" fontId="7" fillId="0" borderId="10" xfId="0" applyFont="1" applyBorder="1"/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66" fontId="7" fillId="0" borderId="0" xfId="0" applyNumberFormat="1" applyFont="1"/>
    <xf numFmtId="0" fontId="7" fillId="7" borderId="1" xfId="0" applyFont="1" applyFill="1" applyBorder="1" applyAlignment="1">
      <alignment horizontal="center"/>
    </xf>
    <xf numFmtId="166" fontId="7" fillId="0" borderId="2" xfId="0" applyNumberFormat="1" applyFont="1" applyBorder="1"/>
    <xf numFmtId="0" fontId="7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8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9" borderId="17" xfId="0" applyFont="1" applyFill="1" applyBorder="1" applyAlignment="1">
      <alignment horizontal="center" vertical="center"/>
    </xf>
    <xf numFmtId="0" fontId="13" fillId="9" borderId="18" xfId="0" applyFont="1" applyFill="1" applyBorder="1" applyAlignment="1">
      <alignment horizontal="center" vertical="center"/>
    </xf>
    <xf numFmtId="0" fontId="13" fillId="9" borderId="19" xfId="3" applyFont="1" applyFill="1" applyBorder="1" applyAlignment="1">
      <alignment horizontal="center" vertical="center"/>
    </xf>
    <xf numFmtId="0" fontId="13" fillId="9" borderId="20" xfId="3" applyFont="1" applyFill="1" applyBorder="1" applyAlignment="1">
      <alignment horizontal="center" vertical="center"/>
    </xf>
    <xf numFmtId="0" fontId="13" fillId="9" borderId="21" xfId="3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5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9" fillId="6" borderId="2" xfId="0" applyFont="1" applyFill="1" applyBorder="1" applyAlignment="1">
      <alignment horizontal="center" vertical="center" wrapText="1"/>
    </xf>
    <xf numFmtId="0" fontId="18" fillId="0" borderId="0" xfId="0" applyFont="1"/>
    <xf numFmtId="167" fontId="7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171" fontId="7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9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6" fillId="0" borderId="0" xfId="0" applyFont="1" applyBorder="1"/>
    <xf numFmtId="4" fontId="7" fillId="0" borderId="0" xfId="0" applyNumberFormat="1" applyFont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/>
    </xf>
    <xf numFmtId="172" fontId="7" fillId="0" borderId="0" xfId="0" applyNumberFormat="1" applyFont="1"/>
    <xf numFmtId="165" fontId="7" fillId="0" borderId="0" xfId="0" applyNumberFormat="1" applyFont="1"/>
    <xf numFmtId="0" fontId="9" fillId="6" borderId="10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8" fillId="0" borderId="0" xfId="0" applyNumberFormat="1" applyFont="1"/>
    <xf numFmtId="4" fontId="7" fillId="0" borderId="10" xfId="0" applyNumberFormat="1" applyFon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9" fillId="6" borderId="16" xfId="0" applyFont="1" applyFill="1" applyBorder="1" applyAlignment="1">
      <alignment horizontal="center" vertical="center" wrapText="1"/>
    </xf>
    <xf numFmtId="171" fontId="7" fillId="0" borderId="1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65" fontId="7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4" fillId="73" borderId="27" xfId="3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3" borderId="58" xfId="0" applyFont="1" applyFill="1" applyBorder="1" applyAlignment="1">
      <alignment horizontal="right"/>
    </xf>
    <xf numFmtId="0" fontId="5" fillId="0" borderId="59" xfId="0" applyFont="1" applyFill="1" applyBorder="1" applyAlignment="1">
      <alignment horizontal="center"/>
    </xf>
    <xf numFmtId="166" fontId="0" fillId="0" borderId="29" xfId="0" applyNumberFormat="1" applyFill="1" applyBorder="1" applyAlignment="1">
      <alignment horizontal="center"/>
    </xf>
    <xf numFmtId="171" fontId="5" fillId="3" borderId="60" xfId="0" applyNumberFormat="1" applyFont="1" applyFill="1" applyBorder="1" applyAlignment="1">
      <alignment horizontal="center" vertical="center"/>
    </xf>
    <xf numFmtId="3" fontId="5" fillId="3" borderId="59" xfId="0" applyNumberFormat="1" applyFont="1" applyFill="1" applyBorder="1" applyAlignment="1">
      <alignment horizontal="center" vertical="center"/>
    </xf>
    <xf numFmtId="0" fontId="0" fillId="0" borderId="60" xfId="0" applyBorder="1"/>
    <xf numFmtId="167" fontId="5" fillId="3" borderId="59" xfId="0" applyNumberFormat="1" applyFont="1" applyFill="1" applyBorder="1" applyAlignment="1">
      <alignment horizontal="center" vertical="center"/>
    </xf>
    <xf numFmtId="3" fontId="5" fillId="3" borderId="60" xfId="0" applyNumberFormat="1" applyFont="1" applyFill="1" applyBorder="1" applyAlignment="1">
      <alignment horizontal="center" vertical="center"/>
    </xf>
    <xf numFmtId="0" fontId="91" fillId="0" borderId="58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/>
    </xf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0" fontId="13" fillId="0" borderId="12" xfId="3" applyFont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 wrapText="1"/>
    </xf>
  </cellXfs>
  <cellStyles count="228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3" xfId="1968" xr:uid="{10D32A37-58E7-4403-8B64-619DC33874A5}"/>
    <cellStyle name="Millares [0] 2 3 2" xfId="2253" xr:uid="{6AF5F52B-F753-48E6-9860-D9D535C3FE21}"/>
    <cellStyle name="Millares [0] 2 4" xfId="1843" xr:uid="{080ABC35-AA1A-4964-84F3-A7EBA4018BC3}"/>
    <cellStyle name="Millares [0] 2 5" xfId="2225" xr:uid="{F89CC5CD-DF3F-41EF-AE9D-DCE3154D5065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3" xfId="2011" xr:uid="{5FF7B3E6-5379-4C32-A7BA-23C3053D92D0}"/>
    <cellStyle name="Millares [0] 3 3 2" xfId="2257" xr:uid="{3D8105FB-28D1-4B3B-A1D9-F888DE884804}"/>
    <cellStyle name="Millares [0] 3 4" xfId="2223" xr:uid="{B23D99D3-3791-4C68-A815-3C1EE5020E4A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3" xfId="2041" xr:uid="{A1F1C7C7-FC52-490D-872E-A168367AD5F6}"/>
    <cellStyle name="Millares [0] 4 3 2" xfId="2259" xr:uid="{A8D63C2A-9469-4F8A-8A31-DF944B4B34C4}"/>
    <cellStyle name="Millares [0] 4 4" xfId="2227" xr:uid="{84E78BEE-E18C-46C1-8CE7-E8BBDAF6949E}"/>
    <cellStyle name="Millares [0] 5" xfId="1959" xr:uid="{FD97919D-C21C-4F0D-BD6B-0E87EEBAD745}"/>
    <cellStyle name="Millares [0] 5 2" xfId="2248" xr:uid="{49AB5D3B-77CA-44A4-9BF2-1D32CBF48A5F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3" xfId="2247" xr:uid="{D8D50437-27C3-4693-B89C-2F628C87EEE1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3" xfId="2263" xr:uid="{BE76B922-E22E-45DD-BC02-4CD4634AC050}"/>
    <cellStyle name="Millares [0] 8" xfId="2218" xr:uid="{3D73304E-E3E7-46BD-84E1-36D11AEE5F76}"/>
    <cellStyle name="Millares [0] 8 2" xfId="2284" xr:uid="{7C1536BB-E29E-45D6-AFBD-B7B15126F9F9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3" xfId="1960" xr:uid="{766DE28E-D50F-4206-8037-43DA018AE0BB}"/>
    <cellStyle name="Millares 10 4" xfId="2249" xr:uid="{B42645CB-21EE-445A-BDAC-94EB8260B8AC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3" xfId="2042" xr:uid="{658C4E15-94A1-4D96-9E21-B6C5565B6F49}"/>
    <cellStyle name="Millares 11 4" xfId="2260" xr:uid="{321B849D-2E02-4C6A-9879-95DCF2C92B18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3" xfId="1964" xr:uid="{B66BA640-6261-48A2-ABFB-63164EDEB57B}"/>
    <cellStyle name="Millares 12 4" xfId="2251" xr:uid="{DBF3A756-3120-4B4F-8B47-06701B1F4634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3" xfId="1962" xr:uid="{C57B9C47-6C94-4021-B6A8-545186CB4DDB}"/>
    <cellStyle name="Millares 13 4" xfId="2250" xr:uid="{5807CF60-0582-4ED1-A37A-9F771F9C8786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3" xfId="2105" xr:uid="{26286019-4015-4734-BC92-2D1B63EE3A94}"/>
    <cellStyle name="Millares 14 4" xfId="2264" xr:uid="{B0213B3A-6360-45FF-92F6-0EA43FC8262F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3" xfId="2111" xr:uid="{309A84B5-4B8B-48E6-8B0E-F87ECB917964}"/>
    <cellStyle name="Millares 3 2 4" xfId="2265" xr:uid="{740E0DE9-A2AC-45C1-A24D-FE0515C796E6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4" xfId="1966" xr:uid="{4C8FB932-074D-4AAF-81B6-70F08963B385}"/>
    <cellStyle name="Millares 7 5" xfId="2252" xr:uid="{DB75C09F-CDAE-4AD4-B3C8-F85B51081046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3" xfId="2006" xr:uid="{C98BFB5C-7084-4044-A264-E4E5F29123AC}"/>
    <cellStyle name="Millares 8 4" xfId="2254" xr:uid="{C9C66FE9-2078-4DAA-8F35-3645388D628B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3" xfId="2043" xr:uid="{20B24C30-25AB-40E9-8531-E89E238294FD}"/>
    <cellStyle name="Millares 9 4" xfId="2261" xr:uid="{C83F7073-4C84-4CB2-9512-D79F8EF08DB5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3" xfId="2116" xr:uid="{9470520C-8DAA-46B4-8EEA-788B22FAB44C}"/>
    <cellStyle name="Normal 2 2 2 3 2" xfId="2266" xr:uid="{016D282E-405A-4BF2-B321-CA6DA8C2C515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7" xfId="1803" xr:uid="{05EA547A-6CE4-485E-BC30-F26EE4952207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topLeftCell="C1" zoomScale="90" zoomScaleNormal="90" workbookViewId="0">
      <selection activeCell="J14" sqref="J14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1"/>
      <c r="B2" s="71"/>
      <c r="C2" s="84"/>
      <c r="D2" s="85"/>
      <c r="E2" s="71"/>
      <c r="F2" s="65"/>
      <c r="G2" s="65"/>
      <c r="H2" s="66"/>
      <c r="I2" s="125" t="s">
        <v>15</v>
      </c>
      <c r="J2" s="126"/>
      <c r="K2" s="126"/>
      <c r="L2" s="127"/>
      <c r="N2" s="114" t="s">
        <v>60</v>
      </c>
      <c r="O2" s="114"/>
    </row>
    <row r="3" spans="1:15" ht="14.4" x14ac:dyDescent="0.3">
      <c r="A3" s="128" t="s">
        <v>13</v>
      </c>
      <c r="B3" s="130" t="s">
        <v>0</v>
      </c>
      <c r="C3" s="132" t="s">
        <v>1</v>
      </c>
      <c r="D3" s="75" t="s">
        <v>2</v>
      </c>
      <c r="E3" s="73" t="s">
        <v>3</v>
      </c>
      <c r="F3" s="32" t="s">
        <v>47</v>
      </c>
      <c r="G3" s="1" t="s">
        <v>4</v>
      </c>
      <c r="H3" s="2" t="s">
        <v>5</v>
      </c>
      <c r="I3" s="64" t="s">
        <v>35</v>
      </c>
      <c r="J3" s="63" t="s">
        <v>4</v>
      </c>
      <c r="K3" s="63" t="s">
        <v>34</v>
      </c>
      <c r="L3" s="52" t="s">
        <v>47</v>
      </c>
      <c r="N3" s="10" t="s">
        <v>71</v>
      </c>
      <c r="O3" s="10" t="s">
        <v>41</v>
      </c>
    </row>
    <row r="4" spans="1:15" x14ac:dyDescent="0.25">
      <c r="A4" s="129"/>
      <c r="B4" s="131"/>
      <c r="C4" s="133"/>
      <c r="D4" s="76" t="s">
        <v>6</v>
      </c>
      <c r="E4" s="74" t="s">
        <v>7</v>
      </c>
      <c r="F4" s="33" t="s">
        <v>51</v>
      </c>
      <c r="G4" s="3" t="s">
        <v>59</v>
      </c>
      <c r="H4" s="4" t="s">
        <v>8</v>
      </c>
      <c r="I4" s="79" t="s">
        <v>12</v>
      </c>
      <c r="J4" s="77" t="s">
        <v>12</v>
      </c>
      <c r="K4" s="77" t="s">
        <v>12</v>
      </c>
      <c r="L4" s="78" t="s">
        <v>12</v>
      </c>
      <c r="N4" s="11" t="str">
        <f>"Active Energy: "&amp;TEXT(H9*1000,"###,###")&amp;" kWh"</f>
        <v>Active Energy: 71,670 kWh</v>
      </c>
      <c r="O4" s="12">
        <f>I9</f>
        <v>2691050.9820843707</v>
      </c>
    </row>
    <row r="5" spans="1:15" x14ac:dyDescent="0.25">
      <c r="A5" t="s">
        <v>41</v>
      </c>
      <c r="B5" s="5" t="s">
        <v>9</v>
      </c>
      <c r="C5" s="6" t="s">
        <v>39</v>
      </c>
      <c r="D5" s="17">
        <f>ROUND(VLOOKUP($C5,Px!$B$13:$K$16,9,0),4)</f>
        <v>6121.1054999999997</v>
      </c>
      <c r="E5" s="90">
        <f>ROUND(VLOOKUP($C5,Px!$B$13:$K$16,10,0),3)</f>
        <v>37.156999999999996</v>
      </c>
      <c r="F5" s="53"/>
      <c r="G5" s="7">
        <f>COPELEC!V6/1000</f>
        <v>8.5194185404968703E-2</v>
      </c>
      <c r="H5" s="108">
        <f>SUM(COPELEC!I6:K6)/1000</f>
        <v>64.01950186218933</v>
      </c>
      <c r="I5" s="93">
        <f t="shared" ref="I5:I7" si="0">H5*E5*1000</f>
        <v>2378772.6306933686</v>
      </c>
      <c r="J5" s="94">
        <f t="shared" ref="J5:J7" si="1">G5*D5*1000</f>
        <v>521482.59685037361</v>
      </c>
      <c r="K5" s="97">
        <v>6924.6360392809365</v>
      </c>
      <c r="L5" s="95">
        <f t="shared" ref="L5:L7" si="2">H5*F5*1000</f>
        <v>0</v>
      </c>
      <c r="N5" s="11" t="str">
        <f>"Capacity: "&amp;TEXT(G9*1000,"#,###")&amp;" kW"</f>
        <v>Capacity: 95 kW</v>
      </c>
      <c r="O5" s="12">
        <f>J9</f>
        <v>591108.43192595628</v>
      </c>
    </row>
    <row r="6" spans="1:15" x14ac:dyDescent="0.25">
      <c r="A6" t="s">
        <v>41</v>
      </c>
      <c r="B6" t="s">
        <v>9</v>
      </c>
      <c r="C6" s="8" t="s">
        <v>40</v>
      </c>
      <c r="D6" s="16">
        <f>ROUND(VLOOKUP($C6,Px!$B$13:$K$16,9,0),4)</f>
        <v>6703.1652000000004</v>
      </c>
      <c r="E6" s="91">
        <f>ROUND(VLOOKUP($C6,Px!$B$13:$K$16,10,0),3)</f>
        <v>40.847999999999999</v>
      </c>
      <c r="F6" s="54"/>
      <c r="G6" s="9">
        <f>COPELEC!U6/1000</f>
        <v>5.60780662594626E-3</v>
      </c>
      <c r="H6" s="109">
        <f>SUM(COPELEC!F6:H6)/1000</f>
        <v>4.2044198425272308</v>
      </c>
      <c r="I6" s="96">
        <f t="shared" si="0"/>
        <v>171742.14172755231</v>
      </c>
      <c r="J6" s="97">
        <f t="shared" si="1"/>
        <v>37590.05422337239</v>
      </c>
      <c r="K6" s="97">
        <v>0</v>
      </c>
      <c r="L6" s="98">
        <f t="shared" si="2"/>
        <v>0</v>
      </c>
      <c r="N6" s="11" t="s">
        <v>11</v>
      </c>
      <c r="O6" s="12">
        <f>K9</f>
        <v>6924.6360392809365</v>
      </c>
    </row>
    <row r="7" spans="1:15" x14ac:dyDescent="0.25">
      <c r="A7" t="s">
        <v>41</v>
      </c>
      <c r="B7" t="s">
        <v>9</v>
      </c>
      <c r="C7" s="8" t="s">
        <v>14</v>
      </c>
      <c r="D7" s="16">
        <f>ROUND(VLOOKUP($C7,Px!$B$13:$K$16,9,0),4)</f>
        <v>6964.3549000000003</v>
      </c>
      <c r="E7" s="91">
        <f>ROUND(VLOOKUP($C7,Px!$B$13:$K$16,10,0),3)</f>
        <v>40.746000000000002</v>
      </c>
      <c r="F7" s="54"/>
      <c r="G7" s="9">
        <f>COPELEC!T6/1000</f>
        <v>4.2850541127201934E-3</v>
      </c>
      <c r="H7" s="109">
        <f>SUM(COPELEC!C6:E6)/1000</f>
        <v>3.2120282125944204</v>
      </c>
      <c r="I7" s="96">
        <f t="shared" si="0"/>
        <v>130877.30155037227</v>
      </c>
      <c r="J7" s="97">
        <f t="shared" si="1"/>
        <v>29842.637606688033</v>
      </c>
      <c r="K7" s="97">
        <v>0</v>
      </c>
      <c r="L7" s="98">
        <f t="shared" si="2"/>
        <v>0</v>
      </c>
      <c r="N7" s="11" t="s">
        <v>47</v>
      </c>
      <c r="O7" s="12">
        <f>L9</f>
        <v>0</v>
      </c>
    </row>
    <row r="8" spans="1:15" x14ac:dyDescent="0.25">
      <c r="A8" t="s">
        <v>41</v>
      </c>
      <c r="B8" t="s">
        <v>9</v>
      </c>
      <c r="C8" s="8" t="s">
        <v>67</v>
      </c>
      <c r="D8" s="16">
        <f>ROUND(VLOOKUP($C8,Px!$B$13:$K$16,9,0),4)</f>
        <v>7021.9288999999999</v>
      </c>
      <c r="E8" s="91">
        <f>ROUND(VLOOKUP($C8,Px!$B$13:$K$16,10,0),3)</f>
        <v>41.252000000000002</v>
      </c>
      <c r="F8" s="54"/>
      <c r="G8" s="9">
        <f>COPELEC!W6/1000</f>
        <v>3.1232774879309978E-4</v>
      </c>
      <c r="H8" s="109">
        <f>SUM(COPELEC!L6:N6)/1000</f>
        <v>0.23414399575966433</v>
      </c>
      <c r="I8" s="96">
        <f t="shared" ref="I8" si="3">H8*E8*1000</f>
        <v>9658.908113077674</v>
      </c>
      <c r="J8" s="97">
        <f t="shared" ref="J8" si="4">G8*D8*1000</f>
        <v>2193.1432455222075</v>
      </c>
      <c r="K8" s="97">
        <v>0</v>
      </c>
      <c r="L8" s="98">
        <f t="shared" ref="L8" si="5">H8*F8*1000</f>
        <v>0</v>
      </c>
      <c r="N8" s="13" t="s">
        <v>10</v>
      </c>
      <c r="O8" s="14">
        <f>SUM(O4:O7)</f>
        <v>3289084.0500496076</v>
      </c>
    </row>
    <row r="9" spans="1:15" ht="14.4" x14ac:dyDescent="0.3">
      <c r="A9" s="18"/>
      <c r="B9" s="18"/>
      <c r="C9" s="120"/>
      <c r="D9" s="120"/>
      <c r="E9" s="116"/>
      <c r="F9" s="115" t="s">
        <v>10</v>
      </c>
      <c r="G9" s="118">
        <f t="shared" ref="G9:L9" si="6">SUM(G5:G8)</f>
        <v>9.5399373892428252E-2</v>
      </c>
      <c r="H9" s="121">
        <f t="shared" si="6"/>
        <v>71.670093913070644</v>
      </c>
      <c r="I9" s="122">
        <f t="shared" si="6"/>
        <v>2691050.9820843707</v>
      </c>
      <c r="J9" s="122">
        <f t="shared" si="6"/>
        <v>591108.43192595628</v>
      </c>
      <c r="K9" s="122">
        <f t="shared" si="6"/>
        <v>6924.6360392809365</v>
      </c>
      <c r="L9" s="119">
        <f t="shared" si="6"/>
        <v>0</v>
      </c>
    </row>
    <row r="11" spans="1:15" x14ac:dyDescent="0.25">
      <c r="E11" s="11" t="s">
        <v>64</v>
      </c>
      <c r="F11" t="s">
        <v>65</v>
      </c>
    </row>
    <row r="15" spans="1:15" ht="13.8" x14ac:dyDescent="0.25">
      <c r="I15" s="72"/>
    </row>
    <row r="20" spans="9:15" x14ac:dyDescent="0.25">
      <c r="N20" s="15"/>
      <c r="O20" s="15"/>
    </row>
    <row r="22" spans="9:15" s="15" customFormat="1" ht="20.25" customHeight="1" x14ac:dyDescent="0.25">
      <c r="N22"/>
      <c r="O22"/>
    </row>
    <row r="24" spans="9:15" x14ac:dyDescent="0.25">
      <c r="I24" s="12"/>
      <c r="J24" s="12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6"/>
  <sheetViews>
    <sheetView topLeftCell="G1" zoomScale="90" zoomScaleNormal="90" workbookViewId="0">
      <selection activeCell="T9" sqref="T9:W9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123" t="s">
        <v>77</v>
      </c>
    </row>
    <row r="3" spans="1:27" ht="15" thickBot="1" x14ac:dyDescent="0.35">
      <c r="A3" s="34" t="s">
        <v>42</v>
      </c>
      <c r="B3" s="34" t="s">
        <v>76</v>
      </c>
      <c r="C3" s="134" t="s">
        <v>43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6"/>
      <c r="P3" s="134" t="s">
        <v>22</v>
      </c>
      <c r="Q3" s="135"/>
      <c r="R3" s="135"/>
      <c r="S3" s="135"/>
      <c r="T3" s="135"/>
      <c r="U3" s="135"/>
      <c r="V3" s="135"/>
      <c r="W3" s="136"/>
      <c r="Z3" s="35"/>
      <c r="AA3" s="36"/>
    </row>
    <row r="4" spans="1:27" ht="15" thickBot="1" x14ac:dyDescent="0.35">
      <c r="C4" s="137" t="s">
        <v>14</v>
      </c>
      <c r="D4" s="137"/>
      <c r="E4" s="137"/>
      <c r="F4" s="137" t="s">
        <v>40</v>
      </c>
      <c r="G4" s="137"/>
      <c r="H4" s="137"/>
      <c r="I4" s="137" t="s">
        <v>39</v>
      </c>
      <c r="J4" s="137"/>
      <c r="K4" s="137"/>
      <c r="L4" s="137" t="s">
        <v>67</v>
      </c>
      <c r="M4" s="137"/>
      <c r="N4" s="137"/>
      <c r="O4" s="138" t="s">
        <v>44</v>
      </c>
      <c r="P4" s="134" t="s">
        <v>45</v>
      </c>
      <c r="Q4" s="135"/>
      <c r="R4" s="135"/>
      <c r="S4" s="136"/>
      <c r="T4" s="134" t="s">
        <v>46</v>
      </c>
      <c r="U4" s="135"/>
      <c r="V4" s="135"/>
      <c r="W4" s="136"/>
      <c r="AA4" s="37"/>
    </row>
    <row r="5" spans="1:27" ht="15" thickBot="1" x14ac:dyDescent="0.35">
      <c r="A5" s="38" t="s">
        <v>48</v>
      </c>
      <c r="B5" s="39" t="s">
        <v>49</v>
      </c>
      <c r="C5" s="40" t="s">
        <v>36</v>
      </c>
      <c r="D5" s="41" t="s">
        <v>37</v>
      </c>
      <c r="E5" s="42" t="s">
        <v>38</v>
      </c>
      <c r="F5" s="40" t="s">
        <v>36</v>
      </c>
      <c r="G5" s="41" t="s">
        <v>37</v>
      </c>
      <c r="H5" s="42" t="s">
        <v>38</v>
      </c>
      <c r="I5" s="40" t="s">
        <v>36</v>
      </c>
      <c r="J5" s="41" t="s">
        <v>37</v>
      </c>
      <c r="K5" s="42" t="s">
        <v>38</v>
      </c>
      <c r="L5" s="40" t="s">
        <v>36</v>
      </c>
      <c r="M5" s="41" t="s">
        <v>37</v>
      </c>
      <c r="N5" s="42" t="s">
        <v>38</v>
      </c>
      <c r="O5" s="139"/>
      <c r="P5" s="43" t="s">
        <v>14</v>
      </c>
      <c r="Q5" s="43" t="s">
        <v>40</v>
      </c>
      <c r="R5" s="43" t="s">
        <v>39</v>
      </c>
      <c r="S5" s="44" t="s">
        <v>67</v>
      </c>
      <c r="T5" s="43" t="s">
        <v>14</v>
      </c>
      <c r="U5" s="44" t="s">
        <v>40</v>
      </c>
      <c r="V5" s="44" t="s">
        <v>39</v>
      </c>
      <c r="W5" s="44" t="s">
        <v>67</v>
      </c>
      <c r="AA5" s="37"/>
    </row>
    <row r="6" spans="1:27" ht="14.4" x14ac:dyDescent="0.3">
      <c r="A6" s="45" t="s">
        <v>50</v>
      </c>
      <c r="B6" s="46">
        <v>3</v>
      </c>
      <c r="C6" s="68">
        <v>937.21849438053493</v>
      </c>
      <c r="D6" s="69">
        <v>1481.3344327355198</v>
      </c>
      <c r="E6" s="69">
        <v>793.47528547836566</v>
      </c>
      <c r="F6" s="69">
        <v>1228.169864501029</v>
      </c>
      <c r="G6" s="69">
        <v>1937.8369623722417</v>
      </c>
      <c r="H6" s="69">
        <v>1038.4130156539597</v>
      </c>
      <c r="I6" s="69">
        <v>18732.724680011692</v>
      </c>
      <c r="J6" s="69">
        <v>29511.134959916046</v>
      </c>
      <c r="K6" s="70">
        <v>15775.642222261591</v>
      </c>
      <c r="L6" s="69">
        <v>68.600797052222916</v>
      </c>
      <c r="M6" s="69">
        <v>107.70860826417187</v>
      </c>
      <c r="N6" s="70">
        <v>57.834590443269533</v>
      </c>
      <c r="O6" s="113">
        <f>SUM(C6:N6)</f>
        <v>71670.093913070639</v>
      </c>
      <c r="P6" s="47">
        <v>0</v>
      </c>
      <c r="Q6" s="48">
        <v>0</v>
      </c>
      <c r="R6" s="48">
        <v>0</v>
      </c>
      <c r="S6" s="48">
        <v>0</v>
      </c>
      <c r="T6" s="49">
        <v>4.2850541127201938</v>
      </c>
      <c r="U6" s="49">
        <v>5.6078066259462602</v>
      </c>
      <c r="V6" s="49">
        <v>85.194185404968707</v>
      </c>
      <c r="W6" s="49">
        <v>0.31232774879309977</v>
      </c>
      <c r="X6" s="50"/>
      <c r="AA6" s="51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6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32"/>
  <sheetViews>
    <sheetView zoomScaleNormal="100" workbookViewId="0">
      <selection activeCell="D6" sqref="D6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16</v>
      </c>
      <c r="B2" s="20"/>
      <c r="C2" s="20" t="s">
        <v>17</v>
      </c>
      <c r="D2" s="21" t="s">
        <v>18</v>
      </c>
      <c r="E2" s="22"/>
      <c r="F2" s="22"/>
      <c r="G2" s="22"/>
    </row>
    <row r="3" spans="1:15" ht="13.8" x14ac:dyDescent="0.3">
      <c r="A3" s="23" t="s">
        <v>19</v>
      </c>
      <c r="B3" s="22" t="s">
        <v>20</v>
      </c>
      <c r="C3" s="22">
        <v>46.65</v>
      </c>
      <c r="D3" s="24" t="s">
        <v>21</v>
      </c>
      <c r="E3" s="87"/>
      <c r="F3" s="87"/>
      <c r="G3" s="86"/>
    </row>
    <row r="4" spans="1:15" ht="27.6" x14ac:dyDescent="0.3">
      <c r="A4" s="25" t="s">
        <v>22</v>
      </c>
      <c r="B4" s="26" t="s">
        <v>23</v>
      </c>
      <c r="C4" s="26">
        <v>8.3592999999999993</v>
      </c>
      <c r="D4" s="27" t="s">
        <v>21</v>
      </c>
      <c r="E4" s="87"/>
      <c r="F4" s="22"/>
      <c r="G4" s="86"/>
      <c r="H4" s="106" t="s">
        <v>70</v>
      </c>
      <c r="I4" s="106" t="s">
        <v>69</v>
      </c>
      <c r="J4" s="106" t="s">
        <v>72</v>
      </c>
      <c r="K4" s="106" t="s">
        <v>73</v>
      </c>
      <c r="L4" s="106" t="s">
        <v>74</v>
      </c>
      <c r="M4" s="106" t="s">
        <v>75</v>
      </c>
    </row>
    <row r="5" spans="1:15" ht="13.8" x14ac:dyDescent="0.3">
      <c r="A5" s="19" t="s">
        <v>16</v>
      </c>
      <c r="B5" s="20"/>
      <c r="C5" s="20" t="s">
        <v>17</v>
      </c>
      <c r="D5" s="21" t="s">
        <v>18</v>
      </c>
      <c r="E5" s="22"/>
      <c r="F5" s="22"/>
      <c r="G5" s="19" t="s">
        <v>66</v>
      </c>
      <c r="H5" s="99">
        <v>3.3449466699414958</v>
      </c>
      <c r="I5" s="104">
        <v>3.37</v>
      </c>
      <c r="J5" s="100">
        <v>3.3700316074714429</v>
      </c>
      <c r="K5" s="100">
        <v>3.3700316074714429</v>
      </c>
      <c r="L5" s="100">
        <v>3.3780330852376697</v>
      </c>
      <c r="M5" s="100">
        <v>3.413845058967059</v>
      </c>
      <c r="N5" s="117">
        <v>0</v>
      </c>
    </row>
    <row r="6" spans="1:15" ht="13.8" x14ac:dyDescent="0.3">
      <c r="A6" s="23" t="s">
        <v>24</v>
      </c>
      <c r="B6" s="22"/>
      <c r="C6" s="22">
        <v>744.1</v>
      </c>
      <c r="D6" s="24" t="s">
        <v>78</v>
      </c>
      <c r="E6" s="22"/>
      <c r="F6" s="22"/>
      <c r="G6" s="82" t="s">
        <v>62</v>
      </c>
      <c r="H6" s="100">
        <v>0.87534183766412499</v>
      </c>
      <c r="I6" s="105">
        <v>0.83829503674262562</v>
      </c>
      <c r="J6" s="100">
        <v>0.87942121205570145</v>
      </c>
      <c r="K6" s="100">
        <v>0.87943198434289549</v>
      </c>
      <c r="L6" s="100">
        <v>0.90529547693185475</v>
      </c>
      <c r="M6" s="100">
        <v>0.93996007442596441</v>
      </c>
      <c r="N6" s="117">
        <v>1</v>
      </c>
    </row>
    <row r="7" spans="1:15" ht="13.8" x14ac:dyDescent="0.3">
      <c r="A7" s="23" t="s">
        <v>25</v>
      </c>
      <c r="B7" s="22"/>
      <c r="C7" s="102">
        <v>268.13983333333334</v>
      </c>
      <c r="D7" s="124">
        <v>44470</v>
      </c>
      <c r="E7" s="22"/>
      <c r="F7" s="22"/>
      <c r="G7" s="83" t="s">
        <v>63</v>
      </c>
      <c r="H7" s="101">
        <v>0.913295382872503</v>
      </c>
      <c r="I7" s="92">
        <v>0.80379824892460383</v>
      </c>
      <c r="J7" s="101">
        <v>0.80379756382292911</v>
      </c>
      <c r="K7" s="101">
        <v>0.80379756382292911</v>
      </c>
      <c r="L7" s="101">
        <v>0.76950071006485832</v>
      </c>
      <c r="M7" s="101">
        <v>0.83945236799718903</v>
      </c>
      <c r="N7" s="117">
        <v>1</v>
      </c>
      <c r="O7" s="67"/>
    </row>
    <row r="8" spans="1:15" ht="13.8" x14ac:dyDescent="0.3">
      <c r="A8" s="23" t="s">
        <v>26</v>
      </c>
      <c r="B8" s="22"/>
      <c r="C8" s="28">
        <v>237.547</v>
      </c>
      <c r="D8" s="29" t="s">
        <v>79</v>
      </c>
      <c r="E8" s="22"/>
      <c r="F8" s="22"/>
      <c r="G8" s="22"/>
      <c r="O8" s="67"/>
    </row>
    <row r="9" spans="1:15" ht="13.8" x14ac:dyDescent="0.3">
      <c r="A9" s="25" t="s">
        <v>27</v>
      </c>
      <c r="B9" s="26"/>
      <c r="C9" s="30"/>
      <c r="D9" s="31" t="s">
        <v>80</v>
      </c>
      <c r="E9" s="22"/>
      <c r="F9" s="22"/>
      <c r="G9" s="22"/>
      <c r="O9" s="67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55"/>
      <c r="B11" s="55"/>
      <c r="C11" s="56"/>
      <c r="D11" s="55"/>
      <c r="E11" s="55"/>
      <c r="F11" s="55"/>
      <c r="G11" s="55"/>
      <c r="H11" s="57"/>
      <c r="I11" s="80"/>
      <c r="J11" s="57"/>
    </row>
    <row r="12" spans="1:15" ht="27.6" x14ac:dyDescent="0.25">
      <c r="A12" s="58" t="s">
        <v>52</v>
      </c>
      <c r="B12" s="58" t="s">
        <v>28</v>
      </c>
      <c r="C12" s="58" t="s">
        <v>53</v>
      </c>
      <c r="D12" s="58" t="s">
        <v>29</v>
      </c>
      <c r="E12" s="58" t="s">
        <v>61</v>
      </c>
      <c r="F12" s="58" t="s">
        <v>30</v>
      </c>
      <c r="G12" s="58" t="s">
        <v>31</v>
      </c>
      <c r="H12" s="58" t="s">
        <v>32</v>
      </c>
      <c r="I12" s="58" t="s">
        <v>33</v>
      </c>
      <c r="J12" s="88" t="s">
        <v>33</v>
      </c>
      <c r="K12" s="89" t="s">
        <v>54</v>
      </c>
    </row>
    <row r="13" spans="1:15" ht="13.8" x14ac:dyDescent="0.3">
      <c r="A13" s="22" t="s">
        <v>55</v>
      </c>
      <c r="B13" s="22" t="s">
        <v>39</v>
      </c>
      <c r="C13" s="59" t="s">
        <v>56</v>
      </c>
      <c r="D13" s="60">
        <v>0.94830000000000003</v>
      </c>
      <c r="E13" s="60">
        <v>0.87180000000000002</v>
      </c>
      <c r="F13" s="61">
        <f>($C$3*$C$7/$C$8-$N$5)*D13</f>
        <v>49.935474808216902</v>
      </c>
      <c r="G13" s="61">
        <f>$C$4*$C$7/$C$8*E13</f>
        <v>8.2261866872547742</v>
      </c>
      <c r="H13" s="61">
        <f>F13*$C$6/1000</f>
        <v>37.156986804794201</v>
      </c>
      <c r="I13" s="81">
        <f>G13*$C$6</f>
        <v>6121.1055139862774</v>
      </c>
      <c r="J13" s="103">
        <f>I13*$N$7</f>
        <v>6121.1055139862774</v>
      </c>
      <c r="K13" s="62">
        <f>H13*$N$6</f>
        <v>37.156986804794201</v>
      </c>
    </row>
    <row r="14" spans="1:15" ht="13.8" x14ac:dyDescent="0.3">
      <c r="A14" s="22" t="s">
        <v>55</v>
      </c>
      <c r="B14" s="22" t="s">
        <v>40</v>
      </c>
      <c r="C14" s="59" t="s">
        <v>57</v>
      </c>
      <c r="D14" s="60">
        <v>1.0425</v>
      </c>
      <c r="E14" s="60">
        <v>0.95469999999999999</v>
      </c>
      <c r="F14" s="61">
        <f>($C$3*$C$7/$C$8-$N$5)*D14</f>
        <v>54.895847819852492</v>
      </c>
      <c r="G14" s="61">
        <f t="shared" ref="G14:G15" si="0">$C$4*$C$7/$C$8*E14</f>
        <v>9.0084198558409412</v>
      </c>
      <c r="H14" s="61">
        <f t="shared" ref="H14:H15" si="1">F14*$C$6/1000</f>
        <v>40.848000362752238</v>
      </c>
      <c r="I14" s="81">
        <f t="shared" ref="I14:I15" si="2">G14*$C$6</f>
        <v>6703.1652147312443</v>
      </c>
      <c r="J14" s="103">
        <f>I14*$N$7</f>
        <v>6703.1652147312443</v>
      </c>
      <c r="K14" s="62">
        <f>H14*$N$6</f>
        <v>40.848000362752238</v>
      </c>
    </row>
    <row r="15" spans="1:15" ht="13.8" x14ac:dyDescent="0.3">
      <c r="A15" s="22" t="s">
        <v>55</v>
      </c>
      <c r="B15" s="22" t="s">
        <v>14</v>
      </c>
      <c r="C15" s="59" t="s">
        <v>58</v>
      </c>
      <c r="D15" s="60">
        <v>1.0399</v>
      </c>
      <c r="E15" s="60">
        <v>0.9919</v>
      </c>
      <c r="F15" s="61">
        <f>($C$3*$C$7/$C$8-$N$5)*D15</f>
        <v>54.758937312100343</v>
      </c>
      <c r="G15" s="61">
        <f t="shared" si="0"/>
        <v>9.3594340159302725</v>
      </c>
      <c r="H15" s="61">
        <f t="shared" si="1"/>
        <v>40.746125253933869</v>
      </c>
      <c r="I15" s="81">
        <f t="shared" si="2"/>
        <v>6964.3548512537163</v>
      </c>
      <c r="J15" s="103">
        <f>I15*$N$7</f>
        <v>6964.3548512537163</v>
      </c>
      <c r="K15" s="62">
        <f>H15*$N$6</f>
        <v>40.746125253933869</v>
      </c>
    </row>
    <row r="16" spans="1:15" ht="13.8" x14ac:dyDescent="0.3">
      <c r="A16" s="22" t="s">
        <v>55</v>
      </c>
      <c r="B16" s="22" t="s">
        <v>67</v>
      </c>
      <c r="C16" s="59" t="s">
        <v>68</v>
      </c>
      <c r="D16" s="60">
        <v>1.0528</v>
      </c>
      <c r="E16" s="60">
        <v>1.0001</v>
      </c>
      <c r="F16" s="61">
        <f>($C$3*$C$7/$C$8-$N$5)*D16</f>
        <v>55.438224062101391</v>
      </c>
      <c r="G16" s="61">
        <f>$C$4*$C$7/$C$8*E16</f>
        <v>9.4368081049822212</v>
      </c>
      <c r="H16" s="61">
        <f>F16*$C$6/1000</f>
        <v>41.251582524609645</v>
      </c>
      <c r="I16" s="81">
        <f>G16*$C$6</f>
        <v>7021.9289109172714</v>
      </c>
      <c r="J16" s="103">
        <f>I16*$N$7</f>
        <v>7021.9289109172714</v>
      </c>
      <c r="K16" s="62">
        <f>H16*$N$6</f>
        <v>41.251582524609645</v>
      </c>
    </row>
    <row r="17" spans="5:11" ht="13.8" x14ac:dyDescent="0.3">
      <c r="E17" s="67"/>
      <c r="I17" s="67"/>
      <c r="K17" s="107"/>
    </row>
    <row r="18" spans="5:11" x14ac:dyDescent="0.25">
      <c r="E18" s="67"/>
      <c r="I18" s="67"/>
    </row>
    <row r="19" spans="5:11" ht="13.8" x14ac:dyDescent="0.3">
      <c r="E19" s="111"/>
      <c r="F19" s="111"/>
      <c r="H19" s="61"/>
      <c r="I19" s="67"/>
      <c r="K19" s="62"/>
    </row>
    <row r="20" spans="5:11" x14ac:dyDescent="0.25">
      <c r="E20" s="111"/>
      <c r="F20" s="111"/>
    </row>
    <row r="21" spans="5:11" ht="13.8" x14ac:dyDescent="0.3">
      <c r="E21" s="110"/>
      <c r="F21" s="111"/>
    </row>
    <row r="22" spans="5:11" x14ac:dyDescent="0.25">
      <c r="E22" s="111"/>
      <c r="F22" s="111"/>
    </row>
    <row r="24" spans="5:11" ht="13.8" x14ac:dyDescent="0.3">
      <c r="E24" s="60"/>
      <c r="F24" s="60"/>
      <c r="I24" s="22"/>
    </row>
    <row r="25" spans="5:11" ht="13.8" x14ac:dyDescent="0.3">
      <c r="E25" s="60"/>
      <c r="F25" s="60"/>
      <c r="I25" s="22"/>
    </row>
    <row r="26" spans="5:11" ht="13.8" x14ac:dyDescent="0.3">
      <c r="E26" s="60"/>
      <c r="F26" s="60"/>
      <c r="I26" s="22"/>
    </row>
    <row r="27" spans="5:11" ht="13.8" x14ac:dyDescent="0.3">
      <c r="E27" s="60"/>
      <c r="F27" s="60"/>
      <c r="I27" s="22"/>
    </row>
    <row r="29" spans="5:11" x14ac:dyDescent="0.25">
      <c r="E29" s="112"/>
      <c r="F29" s="112"/>
    </row>
    <row r="30" spans="5:11" x14ac:dyDescent="0.25">
      <c r="E30" s="112"/>
      <c r="F30" s="112"/>
    </row>
    <row r="31" spans="5:11" x14ac:dyDescent="0.25">
      <c r="E31" s="112"/>
      <c r="F31" s="112"/>
    </row>
    <row r="32" spans="5:11" x14ac:dyDescent="0.25">
      <c r="E32" s="112"/>
      <c r="F32" s="1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2022-02-15T16:10:38Z</dcterms:modified>
</cp:coreProperties>
</file>