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2\03-Mar\"/>
    </mc:Choice>
  </mc:AlternateContent>
  <xr:revisionPtr revIDLastSave="0" documentId="13_ncr:1_{EDB9F826-3C54-4B2F-96E2-FE0AEE580A22}" xr6:coauthVersionLast="47" xr6:coauthVersionMax="47" xr10:uidLastSave="{00000000-0000-0000-0000-000000000000}"/>
  <bookViews>
    <workbookView xWindow="5172" yWindow="792" windowWidth="19416" windowHeight="10836" xr2:uid="{F2358186-0BE2-4736-A654-4A2DCED7D6D4}"/>
  </bookViews>
  <sheets>
    <sheet name="Montos facturar" sheetId="1" r:id="rId1"/>
    <sheet name="SOCOEPA" sheetId="3" r:id="rId2"/>
    <sheet name="Precios" sheetId="4" r:id="rId3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6" i="1" l="1"/>
  <c r="I7" i="1"/>
  <c r="I8" i="1"/>
  <c r="I9" i="1"/>
  <c r="I10" i="1"/>
  <c r="I11" i="1"/>
  <c r="I12" i="1"/>
  <c r="I13" i="1"/>
  <c r="I5" i="1"/>
  <c r="E6" i="1"/>
  <c r="E7" i="1"/>
  <c r="E8" i="1"/>
  <c r="E9" i="1"/>
  <c r="E10" i="1"/>
  <c r="E11" i="1"/>
  <c r="E12" i="1"/>
  <c r="E13" i="1"/>
  <c r="E5" i="1"/>
  <c r="D6" i="1"/>
  <c r="D7" i="1"/>
  <c r="D8" i="1"/>
  <c r="D9" i="1"/>
  <c r="D10" i="1"/>
  <c r="D11" i="1"/>
  <c r="D12" i="1"/>
  <c r="D13" i="1"/>
  <c r="D5" i="1"/>
  <c r="H13" i="1" l="1"/>
  <c r="H12" i="1"/>
  <c r="H11" i="1"/>
  <c r="H10" i="1"/>
  <c r="H9" i="1"/>
  <c r="H8" i="1"/>
  <c r="H7" i="1"/>
  <c r="H6" i="1"/>
  <c r="H5" i="1"/>
  <c r="G13" i="1" l="1"/>
  <c r="G12" i="1"/>
  <c r="G11" i="1"/>
  <c r="F8" i="3"/>
  <c r="F7" i="3"/>
  <c r="F6" i="3"/>
  <c r="K14" i="1" l="1"/>
  <c r="O7" i="1" s="1"/>
  <c r="J13" i="1" l="1"/>
  <c r="J10" i="1"/>
  <c r="J7" i="1"/>
  <c r="J6" i="1"/>
  <c r="J12" i="1"/>
  <c r="J9" i="1"/>
  <c r="J11" i="1" l="1"/>
  <c r="J8" i="1"/>
  <c r="J5" i="1"/>
  <c r="H14" i="1" l="1"/>
  <c r="N5" i="1" s="1"/>
  <c r="G14" i="1"/>
  <c r="N6" i="1" s="1"/>
  <c r="L10" i="1"/>
  <c r="L9" i="1"/>
  <c r="L8" i="1"/>
  <c r="L12" i="1"/>
  <c r="L5" i="1"/>
  <c r="L13" i="1"/>
  <c r="L6" i="1"/>
  <c r="L7" i="1"/>
  <c r="L11" i="1"/>
  <c r="J14" i="1"/>
  <c r="O6" i="1" s="1"/>
  <c r="I14" i="1" l="1"/>
  <c r="O5" i="1" s="1"/>
  <c r="L14" i="1"/>
  <c r="O8" i="1" s="1"/>
  <c r="O9" i="1" l="1"/>
</calcChain>
</file>

<file path=xl/sharedStrings.xml><?xml version="1.0" encoding="utf-8"?>
<sst xmlns="http://schemas.openxmlformats.org/spreadsheetml/2006/main" count="120" uniqueCount="72">
  <si>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</si>
  <si>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</si>
  <si>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</si>
  <si>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</si>
  <si>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</si>
  <si>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</si>
  <si>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</si>
  <si>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</si>
  <si>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BS4A</t>
  </si>
  <si>
    <t>BS4B</t>
  </si>
  <si>
    <t>BS4C</t>
  </si>
  <si>
    <t>Total</t>
  </si>
  <si>
    <t>Reactive Energy</t>
  </si>
  <si>
    <t>[$]</t>
  </si>
  <si>
    <t>Dx.</t>
  </si>
  <si>
    <t>Factura</t>
  </si>
  <si>
    <t>Concepto</t>
  </si>
  <si>
    <t>Valor</t>
  </si>
  <si>
    <t>Fuente</t>
  </si>
  <si>
    <t>Energia</t>
  </si>
  <si>
    <t>US$/MWh</t>
  </si>
  <si>
    <t>Potencia</t>
  </si>
  <si>
    <t>US$/kW/mes</t>
  </si>
  <si>
    <t>TC</t>
  </si>
  <si>
    <t>CPI</t>
  </si>
  <si>
    <t>Factores modulación</t>
  </si>
  <si>
    <t>Punto Compra</t>
  </si>
  <si>
    <t>Fmodulacion E</t>
  </si>
  <si>
    <t>Energia [$/kWh]</t>
  </si>
  <si>
    <t>Potencia [$/kWh]</t>
  </si>
  <si>
    <t>REACTIVO</t>
  </si>
  <si>
    <t>ENERGÍA</t>
  </si>
  <si>
    <t>MES</t>
  </si>
  <si>
    <t>AAT</t>
  </si>
  <si>
    <t>Generador</t>
  </si>
  <si>
    <t>BLOQUE</t>
  </si>
  <si>
    <t>Aela Generación S.A.</t>
  </si>
  <si>
    <t>4-A</t>
  </si>
  <si>
    <t>4-B</t>
  </si>
  <si>
    <t>4-C</t>
  </si>
  <si>
    <t>[$/KWh]</t>
  </si>
  <si>
    <t>Distribuidora</t>
  </si>
  <si>
    <t>Fmodulacion P</t>
  </si>
  <si>
    <t xml:space="preserve">Nota: </t>
  </si>
  <si>
    <t>El Precio de la energía incluye el descuento por CET</t>
  </si>
  <si>
    <t>Conceptos</t>
  </si>
  <si>
    <t>SOCOEPA</t>
  </si>
  <si>
    <t>ENERGIA (kwh)</t>
  </si>
  <si>
    <t>Valdivia 220</t>
  </si>
  <si>
    <t>Rahue 220</t>
  </si>
  <si>
    <t>Melipulli 220</t>
  </si>
  <si>
    <t>[kWh]</t>
  </si>
  <si>
    <t xml:space="preserve">[kW] </t>
  </si>
  <si>
    <t>Facturación con Factor de Ajuste</t>
  </si>
  <si>
    <t>2015/02</t>
  </si>
  <si>
    <t>Factor de ajuste</t>
  </si>
  <si>
    <t>Energía</t>
  </si>
  <si>
    <t>Licitación</t>
  </si>
  <si>
    <t>¿Se acoge a CET?</t>
  </si>
  <si>
    <t>SI</t>
  </si>
  <si>
    <t>CPI_0 Licitación</t>
  </si>
  <si>
    <t>CPI_0 CET</t>
  </si>
  <si>
    <t>Energia indexada [US$/MWh]</t>
  </si>
  <si>
    <t>Potencia indexada [US$/kWh]</t>
  </si>
  <si>
    <t>CET Indexado modulado [US$/MWh]</t>
  </si>
  <si>
    <t>PPA Licitación 2015/02</t>
  </si>
  <si>
    <t>8T Julio 2021</t>
  </si>
  <si>
    <t>3T S1/2021</t>
  </si>
  <si>
    <t>RAHUE 220</t>
  </si>
  <si>
    <t>VALDIVIA 220</t>
  </si>
  <si>
    <t>MELIPULLI 220</t>
  </si>
  <si>
    <t>Febrero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</si>
</sst>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"/>
    <numFmt numFmtId="165" formatCode="0.000"/>
    <numFmt numFmtId="170" formatCode="#,##0.0"/>
    <numFmt numFmtId="171" formatCode="0.0"/>
  </numFmts>
  <fonts count="12" x14ac:knownFonts="1"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i/>
      <sz val="12"/>
      <color rgb="FF7F7F7F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sz val="11"/>
      <color theme="1"/>
      <name val="Arial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15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2" fontId="0" fillId="0" borderId="4" xfId="0" applyNumberFormat="1" applyBorder="1" applyAlignment="1">
      <alignment horizontal="center" vertical="center"/>
    </xf>
    <xf numFmtId="0" fontId="0" fillId="0" borderId="1" xfId="0" applyBorder="1"/>
    <xf numFmtId="2" fontId="0" fillId="0" borderId="0" xfId="0" applyNumberForma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1" fillId="0" borderId="6" xfId="0" applyFont="1" applyBorder="1" applyAlignment="1">
      <alignment horizontal="right"/>
    </xf>
    <xf numFmtId="3" fontId="1" fillId="0" borderId="6" xfId="0" applyNumberFormat="1" applyFont="1" applyBorder="1"/>
    <xf numFmtId="0" fontId="0" fillId="0" borderId="0" xfId="0" applyAlignment="1">
      <alignment vertical="center"/>
    </xf>
    <xf numFmtId="4" fontId="0" fillId="0" borderId="4" xfId="0" applyNumberFormat="1" applyBorder="1" applyAlignment="1">
      <alignment horizontal="center" vertical="center"/>
    </xf>
    <xf numFmtId="0" fontId="0" fillId="0" borderId="6" xfId="0" applyBorder="1"/>
    <xf numFmtId="0" fontId="3" fillId="6" borderId="9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4" fillId="0" borderId="0" xfId="0" applyFont="1"/>
    <xf numFmtId="0" fontId="4" fillId="0" borderId="10" xfId="0" applyFont="1" applyBorder="1"/>
    <xf numFmtId="0" fontId="4" fillId="0" borderId="1" xfId="0" applyFont="1" applyBorder="1" applyAlignment="1">
      <alignment horizontal="center"/>
    </xf>
    <xf numFmtId="0" fontId="4" fillId="0" borderId="1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165" fontId="4" fillId="0" borderId="0" xfId="0" applyNumberFormat="1" applyFont="1"/>
    <xf numFmtId="165" fontId="4" fillId="0" borderId="2" xfId="0" applyNumberFormat="1" applyFont="1" applyBorder="1"/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8" fillId="7" borderId="0" xfId="0" applyFont="1" applyFill="1" applyAlignment="1">
      <alignment horizontal="center"/>
    </xf>
    <xf numFmtId="0" fontId="9" fillId="8" borderId="16" xfId="0" applyFont="1" applyFill="1" applyBorder="1" applyAlignment="1">
      <alignment horizontal="center" vertical="center"/>
    </xf>
    <xf numFmtId="0" fontId="9" fillId="8" borderId="17" xfId="0" applyFont="1" applyFill="1" applyBorder="1" applyAlignment="1">
      <alignment horizontal="center" vertical="center"/>
    </xf>
    <xf numFmtId="0" fontId="0" fillId="8" borderId="19" xfId="0" applyFill="1" applyBorder="1" applyAlignment="1">
      <alignment horizontal="center" vertical="center"/>
    </xf>
    <xf numFmtId="0" fontId="0" fillId="8" borderId="7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5" fontId="0" fillId="0" borderId="20" xfId="0" applyNumberFormat="1" applyBorder="1" applyAlignment="1">
      <alignment horizontal="center" vertical="center"/>
    </xf>
    <xf numFmtId="165" fontId="0" fillId="0" borderId="21" xfId="0" applyNumberFormat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" fillId="0" borderId="2" xfId="0" applyFont="1" applyFill="1" applyBorder="1" applyAlignment="1">
      <alignment vertical="center"/>
    </xf>
    <xf numFmtId="165" fontId="0" fillId="0" borderId="0" xfId="0" applyNumberFormat="1"/>
    <xf numFmtId="0" fontId="0" fillId="0" borderId="0" xfId="0" applyBorder="1" applyAlignment="1">
      <alignment vertical="center"/>
    </xf>
    <xf numFmtId="0" fontId="10" fillId="0" borderId="0" xfId="0" applyFont="1"/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0" xfId="0" applyFill="1" applyBorder="1"/>
    <xf numFmtId="164" fontId="1" fillId="0" borderId="0" xfId="0" applyNumberFormat="1" applyFont="1" applyFill="1" applyBorder="1" applyAlignment="1">
      <alignment horizontal="center"/>
    </xf>
    <xf numFmtId="165" fontId="0" fillId="0" borderId="5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0" xfId="0" applyBorder="1"/>
    <xf numFmtId="165" fontId="5" fillId="0" borderId="0" xfId="0" applyNumberFormat="1" applyFont="1"/>
    <xf numFmtId="3" fontId="2" fillId="3" borderId="8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right"/>
    </xf>
    <xf numFmtId="3" fontId="2" fillId="3" borderId="6" xfId="0" applyNumberFormat="1" applyFont="1" applyFill="1" applyBorder="1" applyAlignment="1">
      <alignment horizontal="center" vertical="center"/>
    </xf>
    <xf numFmtId="164" fontId="0" fillId="0" borderId="0" xfId="0" applyNumberFormat="1"/>
    <xf numFmtId="0" fontId="9" fillId="0" borderId="22" xfId="1" applyFont="1" applyBorder="1" applyAlignment="1">
      <alignment horizontal="center" vertical="center" wrapText="1"/>
    </xf>
    <xf numFmtId="0" fontId="9" fillId="0" borderId="22" xfId="1" applyFont="1" applyBorder="1" applyAlignment="1">
      <alignment horizontal="center"/>
    </xf>
    <xf numFmtId="0" fontId="9" fillId="0" borderId="23" xfId="1" applyFont="1" applyBorder="1" applyAlignment="1">
      <alignment horizontal="center"/>
    </xf>
    <xf numFmtId="0" fontId="9" fillId="0" borderId="18" xfId="1" applyFont="1" applyBorder="1" applyAlignment="1">
      <alignment horizontal="center"/>
    </xf>
    <xf numFmtId="4" fontId="0" fillId="0" borderId="9" xfId="0" applyNumberFormat="1" applyBorder="1"/>
    <xf numFmtId="4" fontId="0" fillId="0" borderId="4" xfId="0" applyNumberFormat="1" applyBorder="1"/>
    <xf numFmtId="4" fontId="1" fillId="0" borderId="4" xfId="0" applyNumberFormat="1" applyFont="1" applyBorder="1"/>
    <xf numFmtId="4" fontId="0" fillId="0" borderId="10" xfId="0" applyNumberFormat="1" applyBorder="1"/>
    <xf numFmtId="4" fontId="0" fillId="0" borderId="0" xfId="0" applyNumberFormat="1" applyBorder="1"/>
    <xf numFmtId="4" fontId="1" fillId="0" borderId="0" xfId="0" applyNumberFormat="1" applyFont="1" applyBorder="1"/>
    <xf numFmtId="0" fontId="0" fillId="0" borderId="0" xfId="0" applyBorder="1"/>
    <xf numFmtId="4" fontId="0" fillId="0" borderId="11" xfId="0" applyNumberFormat="1" applyBorder="1"/>
    <xf numFmtId="4" fontId="0" fillId="0" borderId="2" xfId="0" applyNumberFormat="1" applyBorder="1"/>
    <xf numFmtId="4" fontId="1" fillId="0" borderId="2" xfId="0" applyNumberFormat="1" applyFont="1" applyBorder="1"/>
    <xf numFmtId="0" fontId="0" fillId="0" borderId="9" xfId="0" applyBorder="1"/>
    <xf numFmtId="4" fontId="0" fillId="0" borderId="5" xfId="0" applyNumberFormat="1" applyBorder="1"/>
    <xf numFmtId="4" fontId="0" fillId="0" borderId="1" xfId="0" applyNumberFormat="1" applyBorder="1"/>
    <xf numFmtId="4" fontId="0" fillId="0" borderId="3" xfId="0" applyNumberFormat="1" applyBorder="1"/>
    <xf numFmtId="170" fontId="2" fillId="3" borderId="6" xfId="0" applyNumberFormat="1" applyFont="1" applyFill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171" fontId="0" fillId="0" borderId="11" xfId="0" applyNumberFormat="1" applyBorder="1"/>
    <xf numFmtId="171" fontId="0" fillId="0" borderId="2" xfId="0" applyNumberFormat="1" applyBorder="1"/>
    <xf numFmtId="171" fontId="0" fillId="0" borderId="3" xfId="0" applyNumberFormat="1" applyBorder="1"/>
    <xf numFmtId="0" fontId="1" fillId="5" borderId="7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3" fillId="6" borderId="9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165" fontId="0" fillId="0" borderId="1" xfId="0" applyNumberFormat="1" applyBorder="1"/>
    <xf numFmtId="0" fontId="0" fillId="0" borderId="11" xfId="0" applyBorder="1"/>
    <xf numFmtId="165" fontId="0" fillId="0" borderId="3" xfId="0" applyNumberFormat="1" applyBorder="1"/>
    <xf numFmtId="0" fontId="5" fillId="0" borderId="0" xfId="0" applyFont="1" applyAlignment="1">
      <alignment horizontal="right"/>
    </xf>
    <xf numFmtId="165" fontId="5" fillId="0" borderId="0" xfId="0" applyNumberFormat="1" applyFont="1" applyAlignment="1">
      <alignment horizontal="right"/>
    </xf>
    <xf numFmtId="0" fontId="6" fillId="6" borderId="2" xfId="0" applyFont="1" applyFill="1" applyBorder="1" applyAlignment="1">
      <alignment horizontal="center" vertical="center"/>
    </xf>
  </cellXfs>
  <cellStyles count="2">
    <cellStyle name="Normal" xfId="0" builtinId="0"/>
    <cellStyle name="Texto explicativo" xfId="1" builtinId="5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30"/>
  <sheetViews>
    <sheetView tabSelected="1" topLeftCell="J1" zoomScale="90" zoomScaleNormal="90" workbookViewId="0">
      <selection activeCell="D12" sqref="D12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17.6640625" bestFit="1" customWidth="1"/>
    <col min="5" max="5" width="16.44140625" bestFit="1" customWidth="1"/>
    <col min="6" max="6" width="10.44140625" customWidth="1"/>
    <col min="7" max="7" width="16.44140625" bestFit="1" customWidth="1"/>
    <col min="8" max="8" width="16.109375" customWidth="1"/>
    <col min="9" max="12" width="16.44140625" customWidth="1"/>
    <col min="14" max="14" width="29.5546875" customWidth="1"/>
    <col min="15" max="15" width="19.33203125" customWidth="1"/>
  </cols>
  <sheetData>
    <row r="2" spans="1:15" s="15" customFormat="1" x14ac:dyDescent="0.25">
      <c r="A2" s="45"/>
      <c r="B2" s="45"/>
      <c r="C2" s="54"/>
      <c r="D2" s="55"/>
      <c r="E2" s="45"/>
      <c r="F2" s="42"/>
      <c r="G2" s="42"/>
      <c r="H2" s="43"/>
      <c r="I2" s="94" t="s">
        <v>15</v>
      </c>
      <c r="J2" s="95"/>
      <c r="K2" s="95"/>
      <c r="L2" s="96"/>
    </row>
    <row r="3" spans="1:15" x14ac:dyDescent="0.25">
      <c r="A3" s="97" t="s">
        <v>14</v>
      </c>
      <c r="B3" s="100" t="s">
        <v>0</v>
      </c>
      <c r="C3" s="102" t="s">
        <v>1</v>
      </c>
      <c r="D3" s="49" t="s">
        <v>2</v>
      </c>
      <c r="E3" s="47" t="s">
        <v>3</v>
      </c>
      <c r="F3" s="29" t="s">
        <v>33</v>
      </c>
      <c r="G3" s="1" t="s">
        <v>4</v>
      </c>
      <c r="H3" s="2" t="s">
        <v>5</v>
      </c>
      <c r="I3" s="41" t="s">
        <v>31</v>
      </c>
      <c r="J3" s="40" t="s">
        <v>4</v>
      </c>
      <c r="K3" s="40" t="s">
        <v>30</v>
      </c>
      <c r="L3" s="36" t="s">
        <v>33</v>
      </c>
      <c r="N3" s="99" t="s">
        <v>53</v>
      </c>
      <c r="O3" s="99"/>
    </row>
    <row r="4" spans="1:15" ht="14.4" x14ac:dyDescent="0.3">
      <c r="A4" s="98"/>
      <c r="B4" s="101"/>
      <c r="C4" s="103"/>
      <c r="D4" s="50" t="s">
        <v>6</v>
      </c>
      <c r="E4" s="48" t="s">
        <v>7</v>
      </c>
      <c r="F4" s="30" t="s">
        <v>40</v>
      </c>
      <c r="G4" s="3" t="s">
        <v>52</v>
      </c>
      <c r="H4" s="4" t="s">
        <v>51</v>
      </c>
      <c r="I4" s="53" t="s">
        <v>13</v>
      </c>
      <c r="J4" s="51" t="s">
        <v>13</v>
      </c>
      <c r="K4" s="51" t="s">
        <v>13</v>
      </c>
      <c r="L4" s="52" t="s">
        <v>13</v>
      </c>
      <c r="N4" s="10" t="s">
        <v>45</v>
      </c>
      <c r="O4" s="10" t="s">
        <v>46</v>
      </c>
    </row>
    <row r="5" spans="1:15" x14ac:dyDescent="0.25">
      <c r="A5" t="s">
        <v>46</v>
      </c>
      <c r="B5" s="5" t="s">
        <v>8</v>
      </c>
      <c r="C5" t="s">
        <v>48</v>
      </c>
      <c r="D5" s="16">
        <f>VLOOKUP($C5,Precios!$D$16:$K$18,8,0)</f>
        <v>5346.8751000000002</v>
      </c>
      <c r="E5" s="56">
        <f>VLOOKUP($C5,Precios!$D$16:$K$18,7,0)</f>
        <v>51.582999999999998</v>
      </c>
      <c r="F5" s="37"/>
      <c r="G5" s="7"/>
      <c r="H5" s="57">
        <f>SOCOEPA!C6</f>
        <v>13857.708610881729</v>
      </c>
      <c r="I5" s="59">
        <f>ROUND(H5*E5,0)</f>
        <v>714822</v>
      </c>
      <c r="J5" s="60">
        <f>G5*D5</f>
        <v>0</v>
      </c>
      <c r="K5" s="60">
        <v>17146.264580488856</v>
      </c>
      <c r="L5" s="61">
        <f t="shared" ref="L5:L12" si="0">H5*F5*1000</f>
        <v>0</v>
      </c>
      <c r="N5" s="11" t="str">
        <f>"Active Energy: "&amp;TEXT(H14,"#,###")&amp;" kWh"</f>
        <v>Active Energy: 64,456 kWh</v>
      </c>
      <c r="O5" s="12">
        <f>I14</f>
        <v>3322540</v>
      </c>
    </row>
    <row r="6" spans="1:15" x14ac:dyDescent="0.25">
      <c r="A6" t="s">
        <v>46</v>
      </c>
      <c r="B6" t="s">
        <v>8</v>
      </c>
      <c r="C6" t="s">
        <v>49</v>
      </c>
      <c r="D6" s="16">
        <f>VLOOKUP($C6,Precios!$D$16:$K$18,8,0)</f>
        <v>4913.1433999999999</v>
      </c>
      <c r="E6" s="56">
        <f>VLOOKUP($C6,Precios!$D$16:$K$18,7,0)</f>
        <v>51.436</v>
      </c>
      <c r="F6" s="38"/>
      <c r="G6" s="9"/>
      <c r="H6" s="58">
        <f>SOCOEPA!D6</f>
        <v>6366.560357220329</v>
      </c>
      <c r="I6" s="59">
        <f t="shared" ref="I6:I13" si="1">ROUND(H6*E6,0)</f>
        <v>327470</v>
      </c>
      <c r="J6" s="62">
        <f t="shared" ref="J6:J13" si="2">G6*D6</f>
        <v>0</v>
      </c>
      <c r="K6" s="62"/>
      <c r="L6" s="63">
        <f t="shared" si="0"/>
        <v>0</v>
      </c>
      <c r="N6" s="11" t="str">
        <f>"Capacity: "&amp;TEXT(G14,"###")&amp;" kW"</f>
        <v>Capacity: 89 kW</v>
      </c>
      <c r="O6" s="12">
        <f>J14</f>
        <v>462393.29227391235</v>
      </c>
    </row>
    <row r="7" spans="1:15" x14ac:dyDescent="0.25">
      <c r="A7" t="s">
        <v>46</v>
      </c>
      <c r="B7" t="s">
        <v>8</v>
      </c>
      <c r="C7" t="s">
        <v>50</v>
      </c>
      <c r="D7" s="16">
        <f>VLOOKUP($C7,Precios!$D$16:$K$18,8,0)</f>
        <v>5236.2934999999998</v>
      </c>
      <c r="E7" s="56">
        <f>VLOOKUP($C7,Precios!$D$16:$K$18,7,0)</f>
        <v>53.19</v>
      </c>
      <c r="F7" s="38"/>
      <c r="G7" s="9"/>
      <c r="H7" s="58">
        <f>SOCOEPA!E6</f>
        <v>130.08582819041266</v>
      </c>
      <c r="I7" s="59">
        <f t="shared" si="1"/>
        <v>6919</v>
      </c>
      <c r="J7" s="62">
        <f t="shared" si="2"/>
        <v>0</v>
      </c>
      <c r="K7" s="62"/>
      <c r="L7" s="63">
        <f t="shared" si="0"/>
        <v>0</v>
      </c>
      <c r="N7" s="11" t="s">
        <v>12</v>
      </c>
      <c r="O7" s="12">
        <f>K14</f>
        <v>54296.772669983133</v>
      </c>
    </row>
    <row r="8" spans="1:15" x14ac:dyDescent="0.25">
      <c r="A8" t="s">
        <v>46</v>
      </c>
      <c r="B8" t="s">
        <v>9</v>
      </c>
      <c r="C8" t="s">
        <v>48</v>
      </c>
      <c r="D8" s="16">
        <f>VLOOKUP($C8,Precios!$D$16:$K$18,8,0)</f>
        <v>5346.8751000000002</v>
      </c>
      <c r="E8" s="56">
        <f>VLOOKUP($C8,Precios!$D$16:$K$18,7,0)</f>
        <v>51.582999999999998</v>
      </c>
      <c r="F8" s="38"/>
      <c r="G8" s="9"/>
      <c r="H8" s="58">
        <f>SOCOEPA!C7</f>
        <v>19873.724439808371</v>
      </c>
      <c r="I8" s="59">
        <f t="shared" si="1"/>
        <v>1025146</v>
      </c>
      <c r="J8" s="62">
        <f t="shared" si="2"/>
        <v>0</v>
      </c>
      <c r="K8" s="62">
        <v>24467.535453118053</v>
      </c>
      <c r="L8" s="63">
        <f t="shared" ref="L8:L10" si="3">H8*F8*1000</f>
        <v>0</v>
      </c>
      <c r="N8" s="11" t="s">
        <v>33</v>
      </c>
      <c r="O8" s="12">
        <f>L14</f>
        <v>0</v>
      </c>
    </row>
    <row r="9" spans="1:15" x14ac:dyDescent="0.25">
      <c r="A9" t="s">
        <v>46</v>
      </c>
      <c r="B9" t="s">
        <v>9</v>
      </c>
      <c r="C9" t="s">
        <v>49</v>
      </c>
      <c r="D9" s="16">
        <f>VLOOKUP($C9,Precios!$D$16:$K$18,8,0)</f>
        <v>4913.1433999999999</v>
      </c>
      <c r="E9" s="56">
        <f>VLOOKUP($C9,Precios!$D$16:$K$18,7,0)</f>
        <v>51.436</v>
      </c>
      <c r="F9" s="38"/>
      <c r="G9" s="9"/>
      <c r="H9" s="58">
        <f>SOCOEPA!D7</f>
        <v>8987.8422153299725</v>
      </c>
      <c r="I9" s="59">
        <f t="shared" si="1"/>
        <v>462299</v>
      </c>
      <c r="J9" s="62">
        <f t="shared" si="2"/>
        <v>0</v>
      </c>
      <c r="K9" s="62"/>
      <c r="L9" s="63">
        <f t="shared" si="3"/>
        <v>0</v>
      </c>
      <c r="N9" s="13" t="s">
        <v>11</v>
      </c>
      <c r="O9" s="14">
        <f>SUM(O5:O8)</f>
        <v>3839230.0649438957</v>
      </c>
    </row>
    <row r="10" spans="1:15" x14ac:dyDescent="0.25">
      <c r="A10" t="s">
        <v>46</v>
      </c>
      <c r="B10" t="s">
        <v>9</v>
      </c>
      <c r="C10" t="s">
        <v>50</v>
      </c>
      <c r="D10" s="16">
        <f>VLOOKUP($C10,Precios!$D$16:$K$18,8,0)</f>
        <v>5236.2934999999998</v>
      </c>
      <c r="E10" s="56">
        <f>VLOOKUP($C10,Precios!$D$16:$K$18,7,0)</f>
        <v>53.19</v>
      </c>
      <c r="F10" s="38"/>
      <c r="G10" s="9"/>
      <c r="H10" s="58">
        <f>SOCOEPA!E7</f>
        <v>183.87908995643562</v>
      </c>
      <c r="I10" s="59">
        <f t="shared" si="1"/>
        <v>9781</v>
      </c>
      <c r="J10" s="62">
        <f t="shared" si="2"/>
        <v>0</v>
      </c>
      <c r="K10" s="62"/>
      <c r="L10" s="63">
        <f t="shared" si="3"/>
        <v>0</v>
      </c>
    </row>
    <row r="11" spans="1:15" x14ac:dyDescent="0.25">
      <c r="A11" t="s">
        <v>46</v>
      </c>
      <c r="B11" t="s">
        <v>10</v>
      </c>
      <c r="C11" t="s">
        <v>48</v>
      </c>
      <c r="D11" s="16">
        <f>VLOOKUP($C11,Precios!$D$16:$K$18,8,0)</f>
        <v>5346.8751000000002</v>
      </c>
      <c r="E11" s="56">
        <f>VLOOKUP($C11,Precios!$D$16:$K$18,7,0)</f>
        <v>51.582999999999998</v>
      </c>
      <c r="F11" s="38"/>
      <c r="G11" s="9">
        <f>SOCOEPA!G8</f>
        <v>60.797316036414422</v>
      </c>
      <c r="H11" s="58">
        <f>SOCOEPA!C8</f>
        <v>10318.652479811079</v>
      </c>
      <c r="I11" s="59">
        <f t="shared" si="1"/>
        <v>532267</v>
      </c>
      <c r="J11" s="62">
        <f t="shared" si="2"/>
        <v>325075.65526193497</v>
      </c>
      <c r="K11" s="62">
        <v>12682.972636376222</v>
      </c>
      <c r="L11" s="63">
        <f t="shared" si="0"/>
        <v>0</v>
      </c>
    </row>
    <row r="12" spans="1:15" x14ac:dyDescent="0.25">
      <c r="A12" t="s">
        <v>46</v>
      </c>
      <c r="B12" t="s">
        <v>10</v>
      </c>
      <c r="C12" t="s">
        <v>49</v>
      </c>
      <c r="D12" s="16">
        <f>VLOOKUP($C12,Precios!$D$16:$K$18,8,0)</f>
        <v>4913.1433999999999</v>
      </c>
      <c r="E12" s="56">
        <f>VLOOKUP($C12,Precios!$D$16:$K$18,7,0)</f>
        <v>51.436</v>
      </c>
      <c r="F12" s="38"/>
      <c r="G12" s="9">
        <f>SOCOEPA!H8</f>
        <v>27.352386879982703</v>
      </c>
      <c r="H12" s="58">
        <f>SOCOEPA!D8</f>
        <v>4642.3064883133757</v>
      </c>
      <c r="I12" s="59">
        <f t="shared" si="1"/>
        <v>238782</v>
      </c>
      <c r="J12" s="62">
        <f t="shared" si="2"/>
        <v>134386.19907363362</v>
      </c>
      <c r="K12" s="62"/>
      <c r="L12" s="63">
        <f t="shared" si="0"/>
        <v>0</v>
      </c>
    </row>
    <row r="13" spans="1:15" x14ac:dyDescent="0.25">
      <c r="A13" t="s">
        <v>46</v>
      </c>
      <c r="B13" t="s">
        <v>10</v>
      </c>
      <c r="C13" t="s">
        <v>50</v>
      </c>
      <c r="D13" s="16">
        <f>VLOOKUP($C13,Precios!$D$16:$K$18,8,0)</f>
        <v>5236.2934999999998</v>
      </c>
      <c r="E13" s="56">
        <f>VLOOKUP($C13,Precios!$D$16:$K$18,7,0)</f>
        <v>53.19</v>
      </c>
      <c r="F13" s="38"/>
      <c r="G13" s="9">
        <f>SOCOEPA!I8</f>
        <v>0.55983071581906951</v>
      </c>
      <c r="H13" s="58">
        <f>SOCOEPA!E8</f>
        <v>95.015684583854181</v>
      </c>
      <c r="I13" s="59">
        <f t="shared" si="1"/>
        <v>5054</v>
      </c>
      <c r="J13" s="62">
        <f t="shared" si="2"/>
        <v>2931.4379383437408</v>
      </c>
      <c r="K13" s="62"/>
      <c r="L13" s="63">
        <f>H13*F13*1000</f>
        <v>0</v>
      </c>
    </row>
    <row r="14" spans="1:15" ht="14.4" x14ac:dyDescent="0.3">
      <c r="A14" s="17"/>
      <c r="B14" s="17"/>
      <c r="C14" s="17"/>
      <c r="D14" s="17"/>
      <c r="E14" s="67"/>
      <c r="F14" s="68" t="s">
        <v>11</v>
      </c>
      <c r="G14" s="89">
        <f t="shared" ref="G14:L14" si="4">SUM(G5:G13)</f>
        <v>88.709533632216207</v>
      </c>
      <c r="H14" s="66">
        <f t="shared" si="4"/>
        <v>64455.775194095557</v>
      </c>
      <c r="I14" s="69">
        <f>SUM(I5:I13)</f>
        <v>3322540</v>
      </c>
      <c r="J14" s="69">
        <f t="shared" si="4"/>
        <v>462393.29227391235</v>
      </c>
      <c r="K14" s="69">
        <f t="shared" si="4"/>
        <v>54296.772669983133</v>
      </c>
      <c r="L14" s="66">
        <f t="shared" si="4"/>
        <v>0</v>
      </c>
    </row>
    <row r="16" spans="1:15" x14ac:dyDescent="0.25">
      <c r="E16" s="11" t="s">
        <v>43</v>
      </c>
      <c r="F16" t="s">
        <v>44</v>
      </c>
      <c r="L16" s="81"/>
      <c r="M16" s="81"/>
    </row>
    <row r="20" spans="1:15" ht="13.8" x14ac:dyDescent="0.25">
      <c r="I20" s="46"/>
    </row>
    <row r="27" spans="1:15" x14ac:dyDescent="0.2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</row>
    <row r="28" spans="1:15" x14ac:dyDescent="0.25">
      <c r="N28" s="15"/>
      <c r="O28" s="15"/>
    </row>
    <row r="29" spans="1:15" x14ac:dyDescent="0.25">
      <c r="I29" s="12"/>
      <c r="J29" s="12"/>
    </row>
    <row r="30" spans="1:15" s="15" customFormat="1" ht="20.25" customHeight="1" x14ac:dyDescent="0.25">
      <c r="A30"/>
      <c r="B30"/>
      <c r="C30"/>
      <c r="D30"/>
      <c r="E30"/>
      <c r="F30"/>
      <c r="G30"/>
      <c r="H30"/>
      <c r="I30"/>
      <c r="J30"/>
      <c r="K30"/>
      <c r="L30"/>
      <c r="N30"/>
      <c r="O30"/>
    </row>
  </sheetData>
  <mergeCells count="5">
    <mergeCell ref="I2:L2"/>
    <mergeCell ref="A3:A4"/>
    <mergeCell ref="N3:O3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2:I8"/>
  <sheetViews>
    <sheetView zoomScaleNormal="100" workbookViewId="0">
      <selection activeCell="D13" sqref="D13"/>
    </sheetView>
  </sheetViews>
  <sheetFormatPr baseColWidth="10" defaultRowHeight="13.2" x14ac:dyDescent="0.25"/>
  <cols>
    <col min="1" max="1" width="21" bestFit="1" customWidth="1"/>
  </cols>
  <sheetData>
    <row r="2" spans="1:9" ht="14.4" x14ac:dyDescent="0.25">
      <c r="A2" s="90" t="s">
        <v>54</v>
      </c>
    </row>
    <row r="3" spans="1:9" ht="15" thickBot="1" x14ac:dyDescent="0.35">
      <c r="A3" s="31" t="s">
        <v>32</v>
      </c>
      <c r="B3" s="31" t="s">
        <v>71</v>
      </c>
    </row>
    <row r="4" spans="1:9" ht="15" thickBot="1" x14ac:dyDescent="0.35">
      <c r="C4" s="104" t="s">
        <v>47</v>
      </c>
      <c r="D4" s="105"/>
      <c r="E4" s="105"/>
      <c r="F4" s="106"/>
      <c r="G4" s="104" t="s">
        <v>21</v>
      </c>
      <c r="H4" s="105"/>
      <c r="I4" s="106"/>
    </row>
    <row r="5" spans="1:9" ht="15" thickBot="1" x14ac:dyDescent="0.35">
      <c r="A5" s="32" t="s">
        <v>34</v>
      </c>
      <c r="B5" s="33" t="s">
        <v>35</v>
      </c>
      <c r="C5" s="71" t="s">
        <v>48</v>
      </c>
      <c r="D5" s="72" t="s">
        <v>49</v>
      </c>
      <c r="E5" s="74" t="s">
        <v>50</v>
      </c>
      <c r="F5" s="71" t="s">
        <v>11</v>
      </c>
      <c r="G5" s="71" t="s">
        <v>48</v>
      </c>
      <c r="H5" s="72" t="s">
        <v>49</v>
      </c>
      <c r="I5" s="73" t="s">
        <v>50</v>
      </c>
    </row>
    <row r="6" spans="1:9" x14ac:dyDescent="0.25">
      <c r="A6" s="34" t="s">
        <v>36</v>
      </c>
      <c r="B6" s="35" t="s">
        <v>37</v>
      </c>
      <c r="C6" s="75">
        <v>13857.708610881729</v>
      </c>
      <c r="D6" s="76">
        <v>6366.560357220329</v>
      </c>
      <c r="E6" s="86">
        <v>130.08582819041266</v>
      </c>
      <c r="F6" s="77">
        <f>SUM(C6:E6)</f>
        <v>20354.354796292468</v>
      </c>
      <c r="G6" s="85">
        <v>0</v>
      </c>
      <c r="H6" s="5">
        <v>0</v>
      </c>
      <c r="I6" s="6">
        <v>0</v>
      </c>
    </row>
    <row r="7" spans="1:9" x14ac:dyDescent="0.25">
      <c r="A7" s="34" t="s">
        <v>36</v>
      </c>
      <c r="B7" s="35" t="s">
        <v>38</v>
      </c>
      <c r="C7" s="78">
        <v>19873.724439808371</v>
      </c>
      <c r="D7" s="79">
        <v>8987.8422153299725</v>
      </c>
      <c r="E7" s="87">
        <v>183.87908995643562</v>
      </c>
      <c r="F7" s="80">
        <f t="shared" ref="F7:F8" si="0">SUM(C7:E7)</f>
        <v>29045.445745094781</v>
      </c>
      <c r="G7" s="64">
        <v>0</v>
      </c>
      <c r="H7" s="81">
        <v>0</v>
      </c>
      <c r="I7" s="8">
        <v>0</v>
      </c>
    </row>
    <row r="8" spans="1:9" x14ac:dyDescent="0.25">
      <c r="A8" s="34" t="s">
        <v>36</v>
      </c>
      <c r="B8" s="35" t="s">
        <v>39</v>
      </c>
      <c r="C8" s="82">
        <v>10318.652479811079</v>
      </c>
      <c r="D8" s="83">
        <v>4642.3064883133757</v>
      </c>
      <c r="E8" s="88">
        <v>95.015684583854181</v>
      </c>
      <c r="F8" s="84">
        <f t="shared" si="0"/>
        <v>15055.974652708308</v>
      </c>
      <c r="G8" s="91">
        <v>60.797316036414422</v>
      </c>
      <c r="H8" s="92">
        <v>27.352386879982703</v>
      </c>
      <c r="I8" s="93">
        <v>0.55983071581906951</v>
      </c>
    </row>
  </sheetData>
  <mergeCells count="2">
    <mergeCell ref="G4:I4"/>
    <mergeCell ref="C4:F4"/>
  </mergeCells>
  <conditionalFormatting sqref="A3:B8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B9EA1-E82D-44C7-BD8B-587E6BF3CA3E}">
  <dimension ref="C2:K18"/>
  <sheetViews>
    <sheetView workbookViewId="0">
      <selection activeCell="G17" sqref="G17"/>
    </sheetView>
  </sheetViews>
  <sheetFormatPr baseColWidth="10" defaultRowHeight="13.2" x14ac:dyDescent="0.25"/>
  <cols>
    <col min="3" max="3" width="17.21875" bestFit="1" customWidth="1"/>
    <col min="4" max="4" width="15.77734375" bestFit="1" customWidth="1"/>
    <col min="5" max="5" width="12.33203125" bestFit="1" customWidth="1"/>
    <col min="6" max="6" width="19.109375" bestFit="1" customWidth="1"/>
    <col min="13" max="13" width="14.5546875" bestFit="1" customWidth="1"/>
    <col min="14" max="14" width="15.77734375" bestFit="1" customWidth="1"/>
    <col min="15" max="15" width="14.21875" customWidth="1"/>
    <col min="16" max="16" width="14.33203125" customWidth="1"/>
    <col min="17" max="17" width="18.6640625" customWidth="1"/>
    <col min="18" max="18" width="18.88671875" customWidth="1"/>
    <col min="19" max="19" width="15.6640625" customWidth="1"/>
    <col min="20" max="20" width="15.77734375" customWidth="1"/>
    <col min="21" max="21" width="16.77734375" customWidth="1"/>
  </cols>
  <sheetData>
    <row r="2" spans="3:11" ht="13.8" x14ac:dyDescent="0.3">
      <c r="C2" s="18" t="s">
        <v>16</v>
      </c>
      <c r="D2" s="19"/>
      <c r="E2" s="19" t="s">
        <v>17</v>
      </c>
      <c r="F2" s="20" t="s">
        <v>18</v>
      </c>
    </row>
    <row r="3" spans="3:11" ht="13.8" x14ac:dyDescent="0.3">
      <c r="C3" s="22" t="s">
        <v>19</v>
      </c>
      <c r="D3" s="21" t="s">
        <v>20</v>
      </c>
      <c r="E3" s="21">
        <v>79.322000000000003</v>
      </c>
      <c r="F3" s="23" t="s">
        <v>65</v>
      </c>
      <c r="H3" s="107" t="s">
        <v>55</v>
      </c>
      <c r="I3" s="108"/>
    </row>
    <row r="4" spans="3:11" ht="13.8" x14ac:dyDescent="0.3">
      <c r="C4" s="24" t="s">
        <v>21</v>
      </c>
      <c r="D4" s="25" t="s">
        <v>22</v>
      </c>
      <c r="E4" s="25">
        <v>8.3592999999999993</v>
      </c>
      <c r="F4" s="26" t="s">
        <v>65</v>
      </c>
      <c r="H4" s="64" t="s">
        <v>56</v>
      </c>
      <c r="I4" s="109">
        <v>0.93996007442596441</v>
      </c>
    </row>
    <row r="5" spans="3:11" ht="13.8" x14ac:dyDescent="0.3">
      <c r="C5" s="18" t="s">
        <v>16</v>
      </c>
      <c r="D5" s="19"/>
      <c r="E5" s="19" t="s">
        <v>17</v>
      </c>
      <c r="F5" s="20" t="s">
        <v>18</v>
      </c>
      <c r="H5" s="110" t="s">
        <v>21</v>
      </c>
      <c r="I5" s="111">
        <v>0.83945236799718903</v>
      </c>
    </row>
    <row r="6" spans="3:11" ht="13.8" x14ac:dyDescent="0.3">
      <c r="C6" s="22" t="s">
        <v>23</v>
      </c>
      <c r="D6" s="21"/>
      <c r="E6" s="21">
        <v>743.19</v>
      </c>
      <c r="F6" s="23" t="s">
        <v>66</v>
      </c>
    </row>
    <row r="7" spans="3:11" ht="13.8" x14ac:dyDescent="0.3">
      <c r="C7" s="22" t="s">
        <v>24</v>
      </c>
      <c r="D7" s="21"/>
      <c r="E7" s="65">
        <v>260.47899999999998</v>
      </c>
      <c r="F7" s="23" t="s">
        <v>66</v>
      </c>
    </row>
    <row r="8" spans="3:11" ht="13.8" x14ac:dyDescent="0.3">
      <c r="C8" s="22" t="s">
        <v>57</v>
      </c>
      <c r="D8" s="21"/>
      <c r="E8" s="112" t="s">
        <v>54</v>
      </c>
      <c r="F8" s="23"/>
    </row>
    <row r="9" spans="3:11" ht="13.8" x14ac:dyDescent="0.3">
      <c r="C9" s="22" t="s">
        <v>58</v>
      </c>
      <c r="D9" s="21"/>
      <c r="E9" s="113" t="s">
        <v>59</v>
      </c>
      <c r="F9" s="23"/>
    </row>
    <row r="10" spans="3:11" ht="13.8" x14ac:dyDescent="0.3">
      <c r="C10" s="22" t="s">
        <v>60</v>
      </c>
      <c r="D10" s="21"/>
      <c r="E10" s="65">
        <v>237.09</v>
      </c>
      <c r="F10" s="23"/>
    </row>
    <row r="11" spans="3:11" ht="13.8" x14ac:dyDescent="0.3">
      <c r="C11" s="22" t="s">
        <v>61</v>
      </c>
      <c r="D11" s="21"/>
      <c r="E11" s="27">
        <v>248.35900000000001</v>
      </c>
      <c r="F11" s="23"/>
    </row>
    <row r="12" spans="3:11" ht="13.8" x14ac:dyDescent="0.3">
      <c r="C12" s="24" t="s">
        <v>25</v>
      </c>
      <c r="D12" s="25"/>
      <c r="E12" s="28"/>
      <c r="F12" s="26" t="s">
        <v>67</v>
      </c>
    </row>
    <row r="15" spans="3:11" ht="41.4" x14ac:dyDescent="0.25">
      <c r="C15" s="39" t="s">
        <v>41</v>
      </c>
      <c r="D15" s="39" t="s">
        <v>26</v>
      </c>
      <c r="E15" s="114" t="s">
        <v>27</v>
      </c>
      <c r="F15" s="39" t="s">
        <v>42</v>
      </c>
      <c r="G15" s="39" t="s">
        <v>62</v>
      </c>
      <c r="H15" s="39" t="s">
        <v>63</v>
      </c>
      <c r="I15" s="39" t="s">
        <v>64</v>
      </c>
      <c r="J15" s="39" t="s">
        <v>28</v>
      </c>
      <c r="K15" s="39" t="s">
        <v>29</v>
      </c>
    </row>
    <row r="16" spans="3:11" x14ac:dyDescent="0.25">
      <c r="C16" t="s">
        <v>46</v>
      </c>
      <c r="D16" t="s">
        <v>68</v>
      </c>
      <c r="E16" s="70">
        <v>0.87360000000000004</v>
      </c>
      <c r="F16" s="70">
        <v>0.85750000000000004</v>
      </c>
      <c r="G16" s="44">
        <v>76.131740823808684</v>
      </c>
      <c r="H16" s="70">
        <v>7.8752349520445808</v>
      </c>
      <c r="I16" s="44">
        <v>2.5013132623017484</v>
      </c>
      <c r="J16" s="44">
        <v>51.436</v>
      </c>
      <c r="K16" s="70">
        <v>4913.1433999999999</v>
      </c>
    </row>
    <row r="17" spans="3:11" x14ac:dyDescent="0.25">
      <c r="C17" t="s">
        <v>46</v>
      </c>
      <c r="D17" t="s">
        <v>69</v>
      </c>
      <c r="E17" s="70">
        <v>0.87609999999999999</v>
      </c>
      <c r="F17" s="70">
        <v>0.93320000000000003</v>
      </c>
      <c r="G17" s="44">
        <v>76.349608671862157</v>
      </c>
      <c r="H17" s="70">
        <v>8.5704597752163316</v>
      </c>
      <c r="I17" s="44">
        <v>2.508471324522163</v>
      </c>
      <c r="J17" s="44">
        <v>51.582999999999998</v>
      </c>
      <c r="K17" s="70">
        <v>5346.8751000000002</v>
      </c>
    </row>
    <row r="18" spans="3:11" x14ac:dyDescent="0.25">
      <c r="C18" t="s">
        <v>46</v>
      </c>
      <c r="D18" t="s">
        <v>70</v>
      </c>
      <c r="E18" s="70">
        <v>0.90339999999999998</v>
      </c>
      <c r="F18" s="70">
        <v>0.91390000000000005</v>
      </c>
      <c r="G18" s="44">
        <v>78.72872557260618</v>
      </c>
      <c r="H18" s="70">
        <v>8.393209589123666</v>
      </c>
      <c r="I18" s="44">
        <v>2.5866373639690927</v>
      </c>
      <c r="J18" s="44">
        <v>53.19</v>
      </c>
      <c r="K18" s="70">
        <v>5236.2934999999998</v>
      </c>
    </row>
  </sheetData>
  <mergeCells count="1"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SOCOEPA</vt:lpstr>
      <vt:lpstr>Precios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catalina sepulveda</cp:lastModifiedBy>
  <dcterms:created xsi:type="dcterms:W3CDTF">2018-11-16T13:10:45Z</dcterms:created>
  <dcterms:modified xsi:type="dcterms:W3CDTF">2022-03-08T14:51:07Z</dcterms:modified>
</cp:coreProperties>
</file>