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043AE7CC-24F2-4B40-9576-21E020BDA49D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  <c r="D6" i="1"/>
  <c r="D7" i="1"/>
  <c r="D8" i="1"/>
  <c r="D9" i="1"/>
  <c r="D10" i="1"/>
  <c r="D11" i="1"/>
  <c r="D12" i="1"/>
  <c r="D13" i="1"/>
  <c r="D5" i="1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I10" i="1" l="1"/>
  <c r="I13" i="1"/>
  <c r="I7" i="1"/>
  <c r="I12" i="1"/>
  <c r="J13" i="1" l="1"/>
  <c r="J10" i="1"/>
  <c r="J7" i="1"/>
  <c r="J6" i="1"/>
  <c r="J12" i="1"/>
  <c r="J9" i="1"/>
  <c r="I8" i="1"/>
  <c r="I5" i="1"/>
  <c r="I11" i="1"/>
  <c r="I6" i="1"/>
  <c r="I9" i="1"/>
  <c r="J11" i="1" l="1"/>
  <c r="J8" i="1"/>
  <c r="J5" i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<sst xmlns="http://schemas.openxmlformats.org/spreadsheetml/2006/main" count="120" uniqueCount="72">
  <si>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</si>
  <si>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</si>
  <si>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</si>
  <si>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</si>
  <si>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</si>
  <si>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</si>
  <si>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</si>
  <si>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</si>
  <si>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</si>
  <si>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</si>
  <si>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</si>
  <si>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</si>
  <si>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</si>
  <si>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</si>
  <si>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</si>
  <si>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</si>
  <si>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</si>
  <si>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</si>
  <si>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</si>
  <si>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</si>
  <si>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</si>
  <si>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</si>
  <si>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</si>
  <si>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</si>
  <si>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</si>
  <si>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</si>
  <si>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</si>
  <si>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</si>
  <si>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</si>
  <si>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</si>
  <si>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</si>
  <si>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</si>
  <si>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</si>
  <si>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</si>
  <si>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</si>
  <si>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</si>
  <si>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</si>
  <si>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</si>
  <si>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</si>
  <si>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</si>
  <si>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</si>
  <si>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</si>
  <si>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</si>
  <si>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</si>
  <si>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</si>
  <si>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</si>
  <si>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</si>
  <si>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</si>
  <si>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</si>
  <si>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</si>
  <si>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</si>
  <si>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</si>
  <si>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</si>
  <si>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</si>
  <si>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</si>
  <si>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Febrero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</si>
  <si>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</si>
  <si>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</si>
  <si>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</si>
  <si>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</si>
  <si>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</si>
  <si>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</si>
  <si>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</si>
  <si>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</si>
  <si>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</si>
  <si>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</si>
  <si>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</si>
  <si>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</si>
  <si>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</si>
  <si>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RAHUE 220</t>
  </si>
  <si>
    <t>VALDIVIA 220</t>
  </si>
  <si>
    <t>MELIPULLI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</si>
</sst>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70" formatCode="#,##0.0"/>
    <numFmt numFmtId="171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71" fontId="0" fillId="0" borderId="11" xfId="0" applyNumberFormat="1" applyBorder="1"/>
    <xf numFmtId="171" fontId="0" fillId="0" borderId="2" xfId="0" applyNumberFormat="1" applyBorder="1"/>
    <xf numFmtId="171" fontId="0" fillId="0" borderId="3" xfId="0" applyNumberFormat="1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0" xfId="0" applyNumberFormat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G24" sqref="G2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42"/>
      <c r="B2" s="42"/>
      <c r="C2" s="49"/>
      <c r="D2" s="50"/>
      <c r="E2" s="42"/>
      <c r="F2" s="39"/>
      <c r="G2" s="39"/>
      <c r="H2" s="40"/>
      <c r="I2" s="90" t="s">
        <v>15</v>
      </c>
      <c r="J2" s="91"/>
      <c r="K2" s="91"/>
      <c r="L2" s="92"/>
    </row>
    <row r="3" spans="1:15" x14ac:dyDescent="0.25">
      <c r="A3" s="93" t="s">
        <v>14</v>
      </c>
      <c r="B3" s="96" t="s">
        <v>0</v>
      </c>
      <c r="C3" s="98" t="s">
        <v>1</v>
      </c>
      <c r="D3" s="45" t="s">
        <v>2</v>
      </c>
      <c r="E3" s="44" t="s">
        <v>3</v>
      </c>
      <c r="F3" s="28" t="s">
        <v>33</v>
      </c>
      <c r="G3" s="1" t="s">
        <v>4</v>
      </c>
      <c r="H3" s="2" t="s">
        <v>5</v>
      </c>
      <c r="I3" s="38" t="s">
        <v>31</v>
      </c>
      <c r="J3" s="37" t="s">
        <v>4</v>
      </c>
      <c r="K3" s="37" t="s">
        <v>30</v>
      </c>
      <c r="L3" s="35" t="s">
        <v>33</v>
      </c>
      <c r="N3" s="95" t="s">
        <v>53</v>
      </c>
      <c r="O3" s="95"/>
    </row>
    <row r="4" spans="1:15" ht="14.4" x14ac:dyDescent="0.3">
      <c r="A4" s="94"/>
      <c r="B4" s="97"/>
      <c r="C4" s="99"/>
      <c r="D4" s="38" t="s">
        <v>6</v>
      </c>
      <c r="E4" s="35" t="s">
        <v>7</v>
      </c>
      <c r="F4" s="29" t="s">
        <v>40</v>
      </c>
      <c r="G4" s="3" t="s">
        <v>52</v>
      </c>
      <c r="H4" s="4" t="s">
        <v>51</v>
      </c>
      <c r="I4" s="48" t="s">
        <v>13</v>
      </c>
      <c r="J4" s="46" t="s">
        <v>13</v>
      </c>
      <c r="K4" s="46" t="s">
        <v>13</v>
      </c>
      <c r="L4" s="47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115">
        <f>VLOOKUP($C5,Precios!$D$16:$K$18,8,0)</f>
        <v>5582.3621999999996</v>
      </c>
      <c r="E5" s="51">
        <f>VLOOKUP($C5,Precios!$D$16:$K$18,7,0)</f>
        <v>50.517000000000003</v>
      </c>
      <c r="F5" s="51"/>
      <c r="G5" s="7"/>
      <c r="H5" s="53">
        <f>SOCOEPA!C6</f>
        <v>13857.708610881729</v>
      </c>
      <c r="I5" s="55">
        <f>H5*E5</f>
        <v>700049.8658959124</v>
      </c>
      <c r="J5" s="56">
        <f>G5*D5</f>
        <v>0</v>
      </c>
      <c r="K5" s="111">
        <v>17146.264580488856</v>
      </c>
      <c r="L5" s="57">
        <f t="shared" ref="L5:L12" si="0">H5*F5*1000</f>
        <v>0</v>
      </c>
      <c r="N5" s="11" t="str">
        <f>"Active Energy: "&amp;TEXT(H14,"#,###")&amp;" kWh"</f>
        <v>Active Energy: 64,456 kWh</v>
      </c>
      <c r="O5" s="12">
        <f>I14</f>
        <v>3244738.222301322</v>
      </c>
    </row>
    <row r="6" spans="1:15" x14ac:dyDescent="0.25">
      <c r="A6" t="s">
        <v>46</v>
      </c>
      <c r="B6" t="s">
        <v>8</v>
      </c>
      <c r="C6" t="s">
        <v>49</v>
      </c>
      <c r="D6" s="116">
        <f>VLOOKUP($C6,Precios!$D$16:$K$18,8,0)</f>
        <v>5533.6603999999998</v>
      </c>
      <c r="E6" s="52">
        <f>VLOOKUP($C6,Precios!$D$16:$K$18,7,0)</f>
        <v>49.97</v>
      </c>
      <c r="F6" s="52"/>
      <c r="G6" s="9"/>
      <c r="H6" s="54">
        <f>SOCOEPA!D6</f>
        <v>6366.560357220329</v>
      </c>
      <c r="I6" s="58">
        <f t="shared" ref="I6:I13" si="1">H6*E6</f>
        <v>318137.02105029981</v>
      </c>
      <c r="J6" s="59">
        <f t="shared" ref="J6:J13" si="2">G6*D6</f>
        <v>0</v>
      </c>
      <c r="K6" s="112"/>
      <c r="L6" s="60">
        <f t="shared" si="0"/>
        <v>0</v>
      </c>
      <c r="N6" s="11" t="str">
        <f>"Capacity: "&amp;TEXT(G14,"###")&amp;" kW"</f>
        <v>Capacity: 89 kW</v>
      </c>
      <c r="O6" s="12">
        <f>J14</f>
        <v>493696.68968201213</v>
      </c>
    </row>
    <row r="7" spans="1:15" x14ac:dyDescent="0.25">
      <c r="A7" t="s">
        <v>46</v>
      </c>
      <c r="B7" t="s">
        <v>8</v>
      </c>
      <c r="C7" t="s">
        <v>50</v>
      </c>
      <c r="D7" s="116">
        <f>VLOOKUP($C7,Precios!$D$16:$K$18,8,0)</f>
        <v>5260.9308000000001</v>
      </c>
      <c r="E7" s="52">
        <f>VLOOKUP($C7,Precios!$D$16:$K$18,7,0)</f>
        <v>49.451000000000001</v>
      </c>
      <c r="F7" s="52"/>
      <c r="G7" s="9"/>
      <c r="H7" s="54">
        <f>SOCOEPA!E6</f>
        <v>130.08582819041266</v>
      </c>
      <c r="I7" s="58">
        <f t="shared" si="1"/>
        <v>6432.874289844096</v>
      </c>
      <c r="J7" s="59">
        <f t="shared" si="2"/>
        <v>0</v>
      </c>
      <c r="K7" s="112"/>
      <c r="L7" s="60">
        <f t="shared" si="0"/>
        <v>0</v>
      </c>
      <c r="N7" s="11" t="s">
        <v>12</v>
      </c>
      <c r="O7" s="12">
        <f>K14</f>
        <v>54296.772669983133</v>
      </c>
    </row>
    <row r="8" spans="1:15" x14ac:dyDescent="0.25">
      <c r="A8" t="s">
        <v>46</v>
      </c>
      <c r="B8" t="s">
        <v>9</v>
      </c>
      <c r="C8" t="s">
        <v>48</v>
      </c>
      <c r="D8" s="116">
        <f>VLOOKUP($C8,Precios!$D$16:$K$18,8,0)</f>
        <v>5582.3621999999996</v>
      </c>
      <c r="E8" s="52">
        <f>VLOOKUP($C8,Precios!$D$16:$K$18,7,0)</f>
        <v>50.517000000000003</v>
      </c>
      <c r="F8" s="52"/>
      <c r="G8" s="9"/>
      <c r="H8" s="54">
        <f>SOCOEPA!C7</f>
        <v>19873.724439808371</v>
      </c>
      <c r="I8" s="58">
        <f t="shared" si="1"/>
        <v>1003960.9375257995</v>
      </c>
      <c r="J8" s="59">
        <f t="shared" si="2"/>
        <v>0</v>
      </c>
      <c r="K8" s="111">
        <v>24467.535453118053</v>
      </c>
      <c r="L8" s="60">
        <f t="shared" ref="L8:L10" si="3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116">
        <f>VLOOKUP($C9,Precios!$D$16:$K$18,8,0)</f>
        <v>5533.6603999999998</v>
      </c>
      <c r="E9" s="52">
        <f>VLOOKUP($C9,Precios!$D$16:$K$18,7,0)</f>
        <v>49.97</v>
      </c>
      <c r="F9" s="52"/>
      <c r="G9" s="9"/>
      <c r="H9" s="54">
        <f>SOCOEPA!D7</f>
        <v>8987.8422153299725</v>
      </c>
      <c r="I9" s="58">
        <f t="shared" si="1"/>
        <v>449122.47550003871</v>
      </c>
      <c r="J9" s="59">
        <f t="shared" si="2"/>
        <v>0</v>
      </c>
      <c r="K9" s="112"/>
      <c r="L9" s="60">
        <f t="shared" si="3"/>
        <v>0</v>
      </c>
      <c r="N9" s="13" t="s">
        <v>11</v>
      </c>
      <c r="O9" s="14">
        <f>SUM(O5:O8)</f>
        <v>3792731.6846533171</v>
      </c>
    </row>
    <row r="10" spans="1:15" x14ac:dyDescent="0.25">
      <c r="A10" t="s">
        <v>46</v>
      </c>
      <c r="B10" t="s">
        <v>9</v>
      </c>
      <c r="C10" t="s">
        <v>50</v>
      </c>
      <c r="D10" s="116">
        <f>VLOOKUP($C10,Precios!$D$16:$K$18,8,0)</f>
        <v>5260.9308000000001</v>
      </c>
      <c r="E10" s="52">
        <f>VLOOKUP($C10,Precios!$D$16:$K$18,7,0)</f>
        <v>49.451000000000001</v>
      </c>
      <c r="F10" s="52"/>
      <c r="G10" s="9"/>
      <c r="H10" s="54">
        <f>SOCOEPA!E7</f>
        <v>183.87908995643562</v>
      </c>
      <c r="I10" s="58">
        <f t="shared" si="1"/>
        <v>9093.0048774356983</v>
      </c>
      <c r="J10" s="59">
        <f t="shared" si="2"/>
        <v>0</v>
      </c>
      <c r="K10" s="112"/>
      <c r="L10" s="60">
        <f t="shared" si="3"/>
        <v>0</v>
      </c>
    </row>
    <row r="11" spans="1:15" x14ac:dyDescent="0.25">
      <c r="A11" t="s">
        <v>46</v>
      </c>
      <c r="B11" t="s">
        <v>10</v>
      </c>
      <c r="C11" t="s">
        <v>48</v>
      </c>
      <c r="D11" s="116">
        <f>VLOOKUP($C11,Precios!$D$16:$K$18,8,0)</f>
        <v>5582.3621999999996</v>
      </c>
      <c r="E11" s="52">
        <f>VLOOKUP($C11,Precios!$D$16:$K$18,7,0)</f>
        <v>50.517000000000003</v>
      </c>
      <c r="F11" s="52"/>
      <c r="G11" s="9">
        <f>SOCOEPA!G8</f>
        <v>60.797316036414422</v>
      </c>
      <c r="H11" s="54">
        <f>SOCOEPA!C8</f>
        <v>10318.652479811079</v>
      </c>
      <c r="I11" s="58">
        <f t="shared" si="1"/>
        <v>521267.36732261628</v>
      </c>
      <c r="J11" s="59">
        <f t="shared" si="2"/>
        <v>339392.63890313369</v>
      </c>
      <c r="K11" s="111">
        <v>12682.972636376222</v>
      </c>
      <c r="L11" s="60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116">
        <f>VLOOKUP($C12,Precios!$D$16:$K$18,8,0)</f>
        <v>5533.6603999999998</v>
      </c>
      <c r="E12" s="52">
        <f>VLOOKUP($C12,Precios!$D$16:$K$18,7,0)</f>
        <v>49.97</v>
      </c>
      <c r="F12" s="52"/>
      <c r="G12" s="9">
        <f>SOCOEPA!H8</f>
        <v>27.352386879982703</v>
      </c>
      <c r="H12" s="54">
        <f>SOCOEPA!D8</f>
        <v>4642.3064883133757</v>
      </c>
      <c r="I12" s="58">
        <f t="shared" si="1"/>
        <v>231976.05522101937</v>
      </c>
      <c r="J12" s="59">
        <f t="shared" si="2"/>
        <v>151358.82012323983</v>
      </c>
      <c r="K12" s="59"/>
      <c r="L12" s="60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117">
        <f>VLOOKUP($C13,Precios!$D$16:$K$18,8,0)</f>
        <v>5260.9308000000001</v>
      </c>
      <c r="E13" s="118">
        <f>VLOOKUP($C13,Precios!$D$16:$K$18,7,0)</f>
        <v>49.451000000000001</v>
      </c>
      <c r="F13" s="52"/>
      <c r="G13" s="9">
        <f>SOCOEPA!I8</f>
        <v>0.55983071581906951</v>
      </c>
      <c r="H13" s="54">
        <f>SOCOEPA!E8</f>
        <v>95.015684583854181</v>
      </c>
      <c r="I13" s="58">
        <f t="shared" si="1"/>
        <v>4698.6206183561735</v>
      </c>
      <c r="J13" s="59">
        <f t="shared" si="2"/>
        <v>2945.2306556385902</v>
      </c>
      <c r="K13" s="59"/>
      <c r="L13" s="60">
        <f>H13*F13*1000</f>
        <v>0</v>
      </c>
    </row>
    <row r="14" spans="1:15" ht="14.4" x14ac:dyDescent="0.3">
      <c r="A14" s="16"/>
      <c r="B14" s="16"/>
      <c r="C14" s="16"/>
      <c r="D14" s="113"/>
      <c r="E14" s="114"/>
      <c r="F14" s="64" t="s">
        <v>11</v>
      </c>
      <c r="G14" s="85">
        <f t="shared" ref="G14:L14" si="4">SUM(G5:G13)</f>
        <v>88.709533632216207</v>
      </c>
      <c r="H14" s="63">
        <f t="shared" si="4"/>
        <v>64455.775194095557</v>
      </c>
      <c r="I14" s="65">
        <f>SUM(I5:I13)</f>
        <v>3244738.222301322</v>
      </c>
      <c r="J14" s="65">
        <f t="shared" si="4"/>
        <v>493696.68968201213</v>
      </c>
      <c r="K14" s="65">
        <f>SUM(K5:K13)</f>
        <v>54296.772669983133</v>
      </c>
      <c r="L14" s="63">
        <f t="shared" si="4"/>
        <v>0</v>
      </c>
    </row>
    <row r="16" spans="1:15" x14ac:dyDescent="0.25">
      <c r="E16" s="11" t="s">
        <v>43</v>
      </c>
      <c r="F16" t="s">
        <v>44</v>
      </c>
      <c r="L16" s="77"/>
      <c r="M16" s="77"/>
    </row>
    <row r="20" spans="1:15" ht="13.8" x14ac:dyDescent="0.25">
      <c r="I20" s="43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G6" sqref="G6:I8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86" t="s">
        <v>54</v>
      </c>
    </row>
    <row r="3" spans="1:9" ht="15" thickBot="1" x14ac:dyDescent="0.35">
      <c r="A3" s="30" t="s">
        <v>32</v>
      </c>
      <c r="B3" s="30" t="s">
        <v>55</v>
      </c>
    </row>
    <row r="4" spans="1:9" ht="15" thickBot="1" x14ac:dyDescent="0.35">
      <c r="C4" s="100" t="s">
        <v>47</v>
      </c>
      <c r="D4" s="101"/>
      <c r="E4" s="101"/>
      <c r="F4" s="102"/>
      <c r="G4" s="100" t="s">
        <v>21</v>
      </c>
      <c r="H4" s="101"/>
      <c r="I4" s="102"/>
    </row>
    <row r="5" spans="1:9" ht="15" thickBot="1" x14ac:dyDescent="0.35">
      <c r="A5" s="31" t="s">
        <v>34</v>
      </c>
      <c r="B5" s="32" t="s">
        <v>35</v>
      </c>
      <c r="C5" s="67" t="s">
        <v>48</v>
      </c>
      <c r="D5" s="68" t="s">
        <v>49</v>
      </c>
      <c r="E5" s="70" t="s">
        <v>50</v>
      </c>
      <c r="F5" s="67" t="s">
        <v>11</v>
      </c>
      <c r="G5" s="67" t="s">
        <v>48</v>
      </c>
      <c r="H5" s="68" t="s">
        <v>49</v>
      </c>
      <c r="I5" s="69" t="s">
        <v>50</v>
      </c>
    </row>
    <row r="6" spans="1:9" x14ac:dyDescent="0.25">
      <c r="A6" s="33" t="s">
        <v>36</v>
      </c>
      <c r="B6" s="34" t="s">
        <v>37</v>
      </c>
      <c r="C6" s="71">
        <v>13857.708610881729</v>
      </c>
      <c r="D6" s="72">
        <v>6366.560357220329</v>
      </c>
      <c r="E6" s="82">
        <v>130.08582819041266</v>
      </c>
      <c r="F6" s="73">
        <f>SUM(C6:E6)</f>
        <v>20354.354796292468</v>
      </c>
      <c r="G6" s="81">
        <v>0</v>
      </c>
      <c r="H6" s="5">
        <v>0</v>
      </c>
      <c r="I6" s="6">
        <v>0</v>
      </c>
    </row>
    <row r="7" spans="1:9" x14ac:dyDescent="0.25">
      <c r="A7" s="33" t="s">
        <v>36</v>
      </c>
      <c r="B7" s="34" t="s">
        <v>38</v>
      </c>
      <c r="C7" s="74">
        <v>19873.724439808371</v>
      </c>
      <c r="D7" s="75">
        <v>8987.8422153299725</v>
      </c>
      <c r="E7" s="83">
        <v>183.87908995643562</v>
      </c>
      <c r="F7" s="76">
        <f t="shared" ref="F7:F8" si="0">SUM(C7:E7)</f>
        <v>29045.445745094781</v>
      </c>
      <c r="G7" s="61">
        <v>0</v>
      </c>
      <c r="H7" s="77">
        <v>0</v>
      </c>
      <c r="I7" s="8">
        <v>0</v>
      </c>
    </row>
    <row r="8" spans="1:9" x14ac:dyDescent="0.25">
      <c r="A8" s="33" t="s">
        <v>36</v>
      </c>
      <c r="B8" s="34" t="s">
        <v>39</v>
      </c>
      <c r="C8" s="78">
        <v>10318.652479811079</v>
      </c>
      <c r="D8" s="79">
        <v>4642.3064883133757</v>
      </c>
      <c r="E8" s="84">
        <v>95.015684583854181</v>
      </c>
      <c r="F8" s="80">
        <f t="shared" si="0"/>
        <v>15055.974652708308</v>
      </c>
      <c r="G8" s="87">
        <v>60.797316036414422</v>
      </c>
      <c r="H8" s="88">
        <v>27.352386879982703</v>
      </c>
      <c r="I8" s="89">
        <v>0.55983071581906951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9470-47C0-4476-94B9-D49F487D375A}">
  <dimension ref="C2:K18"/>
  <sheetViews>
    <sheetView workbookViewId="0">
      <selection activeCell="F12" sqref="F12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7" t="s">
        <v>16</v>
      </c>
      <c r="D2" s="18"/>
      <c r="E2" s="18" t="s">
        <v>17</v>
      </c>
      <c r="F2" s="19" t="s">
        <v>18</v>
      </c>
    </row>
    <row r="3" spans="3:11" ht="13.8" x14ac:dyDescent="0.3">
      <c r="C3" s="21" t="s">
        <v>19</v>
      </c>
      <c r="D3" s="20" t="s">
        <v>20</v>
      </c>
      <c r="E3" s="20">
        <v>79.322000000000003</v>
      </c>
      <c r="F3" s="22" t="s">
        <v>56</v>
      </c>
      <c r="H3" s="103" t="s">
        <v>57</v>
      </c>
      <c r="I3" s="104"/>
    </row>
    <row r="4" spans="3:11" ht="13.8" x14ac:dyDescent="0.3">
      <c r="C4" s="23" t="s">
        <v>21</v>
      </c>
      <c r="D4" s="24" t="s">
        <v>22</v>
      </c>
      <c r="E4" s="24">
        <v>8.3592999999999993</v>
      </c>
      <c r="F4" s="25" t="s">
        <v>56</v>
      </c>
      <c r="H4" s="61" t="s">
        <v>58</v>
      </c>
      <c r="I4" s="105">
        <v>0.93996007442596441</v>
      </c>
    </row>
    <row r="5" spans="3:11" ht="13.8" x14ac:dyDescent="0.3">
      <c r="C5" s="17" t="s">
        <v>16</v>
      </c>
      <c r="D5" s="18"/>
      <c r="E5" s="18" t="s">
        <v>17</v>
      </c>
      <c r="F5" s="19" t="s">
        <v>18</v>
      </c>
      <c r="H5" s="106" t="s">
        <v>21</v>
      </c>
      <c r="I5" s="107">
        <v>0.83945236799718903</v>
      </c>
    </row>
    <row r="6" spans="3:11" ht="13.8" x14ac:dyDescent="0.3">
      <c r="C6" s="21" t="s">
        <v>23</v>
      </c>
      <c r="D6" s="20"/>
      <c r="E6" s="20">
        <v>743.19</v>
      </c>
      <c r="F6" s="22" t="s">
        <v>59</v>
      </c>
    </row>
    <row r="7" spans="3:11" ht="13.8" x14ac:dyDescent="0.3">
      <c r="C7" s="21" t="s">
        <v>24</v>
      </c>
      <c r="D7" s="20"/>
      <c r="E7" s="62">
        <v>260.47899999999998</v>
      </c>
      <c r="F7" s="22" t="s">
        <v>59</v>
      </c>
    </row>
    <row r="8" spans="3:11" ht="13.8" x14ac:dyDescent="0.3">
      <c r="C8" s="21" t="s">
        <v>60</v>
      </c>
      <c r="D8" s="20"/>
      <c r="E8" s="108" t="s">
        <v>54</v>
      </c>
      <c r="F8" s="22"/>
    </row>
    <row r="9" spans="3:11" ht="13.8" x14ac:dyDescent="0.3">
      <c r="C9" s="21" t="s">
        <v>61</v>
      </c>
      <c r="D9" s="20"/>
      <c r="E9" s="109" t="s">
        <v>62</v>
      </c>
      <c r="F9" s="22"/>
    </row>
    <row r="10" spans="3:11" ht="13.8" x14ac:dyDescent="0.3">
      <c r="C10" s="21" t="s">
        <v>63</v>
      </c>
      <c r="D10" s="20"/>
      <c r="E10" s="62">
        <v>237.09</v>
      </c>
      <c r="F10" s="22"/>
    </row>
    <row r="11" spans="3:11" ht="13.8" x14ac:dyDescent="0.3">
      <c r="C11" s="21" t="s">
        <v>64</v>
      </c>
      <c r="D11" s="20"/>
      <c r="E11" s="26">
        <v>248.35900000000001</v>
      </c>
      <c r="F11" s="22"/>
    </row>
    <row r="12" spans="3:11" ht="13.8" x14ac:dyDescent="0.3">
      <c r="C12" s="23" t="s">
        <v>25</v>
      </c>
      <c r="D12" s="24"/>
      <c r="E12" s="27"/>
      <c r="F12" s="25" t="s">
        <v>65</v>
      </c>
    </row>
    <row r="15" spans="3:11" ht="41.4" x14ac:dyDescent="0.25">
      <c r="C15" s="36" t="s">
        <v>41</v>
      </c>
      <c r="D15" s="36" t="s">
        <v>26</v>
      </c>
      <c r="E15" s="110" t="s">
        <v>27</v>
      </c>
      <c r="F15" s="36" t="s">
        <v>42</v>
      </c>
      <c r="G15" s="36" t="s">
        <v>66</v>
      </c>
      <c r="H15" s="36" t="s">
        <v>67</v>
      </c>
      <c r="I15" s="36" t="s">
        <v>68</v>
      </c>
      <c r="J15" s="36" t="s">
        <v>28</v>
      </c>
      <c r="K15" s="36" t="s">
        <v>29</v>
      </c>
    </row>
    <row r="16" spans="3:11" x14ac:dyDescent="0.25">
      <c r="C16" t="s">
        <v>46</v>
      </c>
      <c r="D16" t="s">
        <v>69</v>
      </c>
      <c r="E16" s="66">
        <v>0.84870000000000001</v>
      </c>
      <c r="F16" s="66">
        <v>0.96579999999999999</v>
      </c>
      <c r="G16" s="41">
        <v>73.961777057196002</v>
      </c>
      <c r="H16" s="66">
        <v>8.8698564626060126</v>
      </c>
      <c r="I16" s="41">
        <v>2.4300189625864168</v>
      </c>
      <c r="J16" s="41">
        <v>49.97</v>
      </c>
      <c r="K16" s="66">
        <v>5533.6603999999998</v>
      </c>
    </row>
    <row r="17" spans="3:11" x14ac:dyDescent="0.25">
      <c r="C17" t="s">
        <v>46</v>
      </c>
      <c r="D17" t="s">
        <v>70</v>
      </c>
      <c r="E17" s="66">
        <v>0.85799999999999998</v>
      </c>
      <c r="F17" s="66">
        <v>0.97430000000000005</v>
      </c>
      <c r="G17" s="41">
        <v>74.772245451954959</v>
      </c>
      <c r="H17" s="66">
        <v>8.9479200160665151</v>
      </c>
      <c r="I17" s="41">
        <v>2.4566469540463598</v>
      </c>
      <c r="J17" s="41">
        <v>50.517000000000003</v>
      </c>
      <c r="K17" s="66">
        <v>5582.3621999999996</v>
      </c>
    </row>
    <row r="18" spans="3:11" x14ac:dyDescent="0.25">
      <c r="C18" t="s">
        <v>46</v>
      </c>
      <c r="D18" t="s">
        <v>71</v>
      </c>
      <c r="E18" s="66">
        <v>0.83989999999999998</v>
      </c>
      <c r="F18" s="66">
        <v>0.91820000000000002</v>
      </c>
      <c r="G18" s="41">
        <v>73.194882232047746</v>
      </c>
      <c r="H18" s="66">
        <v>8.4327005632272112</v>
      </c>
      <c r="I18" s="41">
        <v>2.4048225835705566</v>
      </c>
      <c r="J18" s="41">
        <v>49.451000000000001</v>
      </c>
      <c r="K18" s="66">
        <v>5260.9308000000001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2022-03-08T14:51:48Z</dcterms:modified>
</cp:coreProperties>
</file>