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ABED5539-8632-4BDB-AA60-579BE57BFDD4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" i="1" l="1"/>
  <c r="O7" i="1"/>
  <c r="O6" i="1"/>
  <c r="O5" i="1"/>
  <c r="J16" i="1"/>
  <c r="J15" i="1"/>
  <c r="J14" i="1"/>
  <c r="J13" i="1"/>
  <c r="J12" i="1"/>
  <c r="J11" i="1"/>
  <c r="J10" i="1"/>
  <c r="J9" i="1"/>
  <c r="J8" i="1"/>
  <c r="J7" i="1"/>
  <c r="J6" i="1"/>
  <c r="J5" i="1"/>
  <c r="I9" i="1"/>
  <c r="I16" i="1"/>
  <c r="I15" i="1"/>
  <c r="I14" i="1"/>
  <c r="I13" i="1"/>
  <c r="I12" i="1"/>
  <c r="I11" i="1"/>
  <c r="I10" i="1"/>
  <c r="I8" i="1"/>
  <c r="I7" i="1"/>
  <c r="I6" i="1"/>
  <c r="I5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D6" i="1"/>
  <c r="D7" i="1"/>
  <c r="D8" i="1"/>
  <c r="D9" i="1"/>
  <c r="D10" i="1"/>
  <c r="D11" i="1"/>
  <c r="D12" i="1"/>
  <c r="D13" i="1"/>
  <c r="D14" i="1"/>
  <c r="D15" i="1"/>
  <c r="D16" i="1"/>
  <c r="O8" i="3" l="1"/>
  <c r="O7" i="3"/>
  <c r="O6" i="3"/>
  <c r="G13" i="1" l="1"/>
  <c r="K17" i="1" l="1"/>
  <c r="H12" i="1" l="1"/>
  <c r="L12" i="1" s="1"/>
  <c r="H8" i="1"/>
  <c r="L8" i="1" s="1"/>
  <c r="H16" i="1"/>
  <c r="L16" i="1" s="1"/>
  <c r="G16" i="1"/>
  <c r="G15" i="1" l="1"/>
  <c r="G14" i="1"/>
  <c r="H15" i="1"/>
  <c r="H14" i="1"/>
  <c r="H13" i="1"/>
  <c r="H11" i="1"/>
  <c r="H10" i="1"/>
  <c r="H9" i="1"/>
  <c r="H7" i="1"/>
  <c r="H6" i="1"/>
  <c r="H5" i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I17" i="1" l="1"/>
  <c r="L17" i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<sst xmlns="http://schemas.openxmlformats.org/spreadsheetml/2006/main" count="151" uniqueCount="80">
  <si>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</si>
  <si>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</si>
  <si>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</si>
  <si>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</si>
  <si>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</si>
  <si>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</si>
  <si>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</si>
  <si>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</si>
  <si>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</si>
  <si>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</si>
  <si>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</si>
  <si>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</si>
  <si>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</si>
  <si>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</si>
  <si>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</si>
  <si>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</si>
  <si>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</si>
  <si>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</si>
  <si>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</si>
  <si>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</si>
  <si>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</si>
  <si>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</si>
  <si>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</si>
  <si>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</si>
  <si>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</si>
  <si>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</si>
  <si>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</si>
  <si>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</si>
  <si>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</si>
  <si>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</si>
  <si>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</si>
  <si>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</si>
  <si>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</si>
  <si>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</si>
  <si>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</si>
  <si>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</si>
  <si>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</si>
  <si>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</si>
  <si>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</si>
  <si>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</si>
  <si>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</si>
  <si>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</si>
  <si>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</si>
  <si>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</si>
  <si>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</si>
  <si>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</si>
  <si>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</si>
  <si>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</si>
  <si>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</si>
  <si>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</si>
  <si>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</si>
  <si>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</si>
  <si>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</si>
  <si>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</si>
  <si>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</si>
  <si>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</si>
  <si>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</si>
  <si>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</si>
  <si>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</si>
  <si>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</si>
  <si>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</si>
  <si>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</si>
  <si>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</si>
  <si>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</si>
  <si>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</si>
  <si>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</si>
  <si>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</si>
  <si>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</si>
  <si>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</si>
  <si>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</si>
  <si>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</si>
  <si>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</si>
  <si>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</si>
  <si>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</si>
  <si>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</si>
  <si>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</si>
  <si>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</si>
  <si>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</si>
  <si>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Febrero</t>
  </si>
  <si>
    <t>3T S1/2021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</si>
</sst>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N14" sqref="N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4995.0767999999998</v>
      </c>
      <c r="E5" s="98">
        <f>VLOOKUP(C5,Px!$D$16:$K$19,7,0)</f>
        <v>55.469000000000001</v>
      </c>
      <c r="F5" s="98"/>
      <c r="G5" s="6"/>
      <c r="H5" s="80">
        <f>COPELEC!I6/1000</f>
        <v>144.31050568899369</v>
      </c>
      <c r="I5" s="69">
        <f>+ROUND(H5*E5*1000,0)</f>
        <v>8004759</v>
      </c>
      <c r="J5" s="70">
        <f>ROUND(G5*D5*1000,0)</f>
        <v>0</v>
      </c>
      <c r="K5" s="69">
        <v>23753.05482628063</v>
      </c>
      <c r="L5" s="71">
        <f t="shared" ref="L5:L14" si="0">H5*F5*1000</f>
        <v>0</v>
      </c>
      <c r="N5" s="9" t="str">
        <f>"Active Energy: "&amp;TEXT(H17*1000,"###,###")&amp;" kWh"</f>
        <v>Active Energy: 553,509 kWh</v>
      </c>
      <c r="O5" s="10">
        <f>I17</f>
        <v>31025618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5470.0618000000004</v>
      </c>
      <c r="E6" s="63">
        <f>VLOOKUP(C6,Px!$D$16:$K$19,7,0)</f>
        <v>60.98</v>
      </c>
      <c r="F6" s="63"/>
      <c r="G6" s="7"/>
      <c r="H6" s="81">
        <f>COPELEC!F6/1000</f>
        <v>9.5218405853890662</v>
      </c>
      <c r="I6" s="72">
        <f t="shared" ref="I6:I16" si="1">+ROUND(H6*E6*1000,0)</f>
        <v>580642</v>
      </c>
      <c r="J6" s="73">
        <f t="shared" ref="J6:J16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832 kW</v>
      </c>
      <c r="O6" s="10">
        <f>J17</f>
        <v>4207553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5683.2033000000001</v>
      </c>
      <c r="E7" s="63">
        <f>VLOOKUP(C7,Px!$D$16:$K$19,7,0)</f>
        <v>60.828000000000003</v>
      </c>
      <c r="F7" s="63"/>
      <c r="G7" s="7"/>
      <c r="H7" s="81">
        <f>COPELEC!C6/1000</f>
        <v>7.2533929655038101</v>
      </c>
      <c r="I7" s="72">
        <f t="shared" si="1"/>
        <v>441209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81353.800017014539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5730.1862000000001</v>
      </c>
      <c r="E8" s="63">
        <f>VLOOKUP(C8,Px!$D$16:$K$19,7,0)</f>
        <v>61.581000000000003</v>
      </c>
      <c r="F8" s="63"/>
      <c r="G8" s="7"/>
      <c r="H8" s="81">
        <f>COPELEC!L6/1000</f>
        <v>0.52347735117753735</v>
      </c>
      <c r="I8" s="72">
        <f t="shared" si="1"/>
        <v>32236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4995.0767999999998</v>
      </c>
      <c r="E9" s="63">
        <f>VLOOKUP(C9,Px!$D$16:$K$19,7,0)</f>
        <v>55.469000000000001</v>
      </c>
      <c r="F9" s="63"/>
      <c r="G9" s="7"/>
      <c r="H9" s="81">
        <f>COPELEC!J7/1000</f>
        <v>226.91625441520881</v>
      </c>
      <c r="I9" s="72">
        <f>+ROUND(H9*E9*1000,0)</f>
        <v>12586818</v>
      </c>
      <c r="J9" s="73">
        <f t="shared" si="2"/>
        <v>0</v>
      </c>
      <c r="K9" s="72">
        <v>37336.856237182925</v>
      </c>
      <c r="L9" s="74">
        <f t="shared" si="3"/>
        <v>0</v>
      </c>
      <c r="N9" s="11" t="s">
        <v>12</v>
      </c>
      <c r="O9" s="12">
        <f>SUM(O5:O8)</f>
        <v>35314524.800017014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5470.0618000000004</v>
      </c>
      <c r="E10" s="63">
        <f>VLOOKUP(C10,Px!$D$16:$K$19,7,0)</f>
        <v>60.98</v>
      </c>
      <c r="F10" s="63"/>
      <c r="G10" s="7"/>
      <c r="H10" s="81">
        <f>COPELEC!G7/1000</f>
        <v>14.913243501192246</v>
      </c>
      <c r="I10" s="72">
        <f t="shared" si="1"/>
        <v>909410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5683.2033000000001</v>
      </c>
      <c r="E11" s="63">
        <f>VLOOKUP(C11,Px!$D$16:$K$19,7,0)</f>
        <v>60.828000000000003</v>
      </c>
      <c r="F11" s="63"/>
      <c r="G11" s="7"/>
      <c r="H11" s="81">
        <f>COPELEC!D7/1000</f>
        <v>11.38194932447618</v>
      </c>
      <c r="I11" s="72">
        <f t="shared" si="1"/>
        <v>692341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5730.1862000000001</v>
      </c>
      <c r="E12" s="63">
        <f>VLOOKUP(C12,Px!$D$16:$K$19,7,0)</f>
        <v>61.581000000000003</v>
      </c>
      <c r="F12" s="63"/>
      <c r="G12" s="7"/>
      <c r="H12" s="81">
        <f>COPELEC!M7/1000</f>
        <v>0.81819781295643068</v>
      </c>
      <c r="I12" s="72">
        <f t="shared" si="1"/>
        <v>50385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4995.0767999999998</v>
      </c>
      <c r="E13" s="63">
        <f>VLOOKUP(C13,Px!$D$16:$K$19,7,0)</f>
        <v>55.469000000000001</v>
      </c>
      <c r="F13" s="63"/>
      <c r="G13" s="7">
        <f>COPELEC!V8/1000</f>
        <v>0.74348080473985645</v>
      </c>
      <c r="H13" s="81">
        <f>COPELEC!K8/1000</f>
        <v>123.17538056430872</v>
      </c>
      <c r="I13" s="72">
        <f t="shared" si="1"/>
        <v>6832415</v>
      </c>
      <c r="J13" s="73">
        <f t="shared" si="2"/>
        <v>3713744</v>
      </c>
      <c r="K13" s="72">
        <v>20263.888953550984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5470.0618000000004</v>
      </c>
      <c r="E14" s="63">
        <f>VLOOKUP(C14,Px!$D$16:$K$19,7,0)</f>
        <v>60.98</v>
      </c>
      <c r="F14" s="63"/>
      <c r="G14" s="7">
        <f>COPELEC!U8/1000</f>
        <v>4.8755871796106062E-2</v>
      </c>
      <c r="H14" s="81">
        <f>COPELEC!H8/1000</f>
        <v>8.0775764820604063</v>
      </c>
      <c r="I14" s="72">
        <f t="shared" si="1"/>
        <v>492571</v>
      </c>
      <c r="J14" s="73">
        <f t="shared" si="2"/>
        <v>266698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5683.2033000000001</v>
      </c>
      <c r="E15" s="63">
        <f>VLOOKUP(C15,Px!$D$16:$K$19,7,0)</f>
        <v>60.828000000000003</v>
      </c>
      <c r="F15" s="63"/>
      <c r="G15" s="7">
        <f>COPELEC!T8/1000</f>
        <v>3.7243146371875618E-2</v>
      </c>
      <c r="H15" s="81">
        <f>COPELEC!E8/1000</f>
        <v>6.1702181125888984</v>
      </c>
      <c r="I15" s="72">
        <f t="shared" si="1"/>
        <v>375322</v>
      </c>
      <c r="J15" s="73">
        <f t="shared" si="2"/>
        <v>211660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5730.1862000000001</v>
      </c>
      <c r="E16" s="103">
        <f>VLOOKUP(C16,Px!$D$16:$K$19,7,0)</f>
        <v>61.581000000000003</v>
      </c>
      <c r="F16" s="66"/>
      <c r="G16" s="65">
        <f>COPELEC!W8/1000</f>
        <v>2.6963911453627173E-3</v>
      </c>
      <c r="H16" s="82">
        <f>COPELEC!N8/1000</f>
        <v>0.44672169525142852</v>
      </c>
      <c r="I16" s="67">
        <f t="shared" si="1"/>
        <v>27510</v>
      </c>
      <c r="J16" s="68">
        <f>ROUND(G16*D16*1000,0)</f>
        <v>15451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0.83217621405320086</v>
      </c>
      <c r="H17" s="83">
        <f t="shared" ref="H17" si="4">SUM(H5:H16)</f>
        <v>553.50875849910733</v>
      </c>
      <c r="I17" s="77">
        <f>SUM(I5:I16)</f>
        <v>31025618</v>
      </c>
      <c r="J17" s="77">
        <f>SUM(J5:J16)</f>
        <v>4207553</v>
      </c>
      <c r="K17" s="77">
        <f>SUM(K5:K16)</f>
        <v>81353.800017014539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G1" zoomScale="90" zoomScaleNormal="90" workbookViewId="0">
      <selection activeCell="T18" sqref="T18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78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7253.39296550381</v>
      </c>
      <c r="D6" s="52">
        <v>0</v>
      </c>
      <c r="E6" s="52">
        <v>0</v>
      </c>
      <c r="F6" s="52">
        <v>9521.8405853890654</v>
      </c>
      <c r="G6" s="52">
        <v>0</v>
      </c>
      <c r="H6" s="52">
        <v>0</v>
      </c>
      <c r="I6" s="52">
        <v>144310.5056889937</v>
      </c>
      <c r="J6" s="52">
        <v>0</v>
      </c>
      <c r="K6" s="53">
        <v>0</v>
      </c>
      <c r="L6" s="52">
        <v>523.47735117753734</v>
      </c>
      <c r="M6" s="52">
        <v>0</v>
      </c>
      <c r="N6" s="53">
        <v>0</v>
      </c>
      <c r="O6" s="84">
        <f>SUM(C6:N6)</f>
        <v>161609.21659106412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11381.94932447618</v>
      </c>
      <c r="E7" s="52">
        <v>0</v>
      </c>
      <c r="F7" s="52">
        <v>0</v>
      </c>
      <c r="G7" s="52">
        <v>14913.243501192246</v>
      </c>
      <c r="H7" s="52">
        <v>0</v>
      </c>
      <c r="I7" s="52">
        <v>0</v>
      </c>
      <c r="J7" s="52">
        <v>226916.25441520882</v>
      </c>
      <c r="K7" s="53">
        <v>0</v>
      </c>
      <c r="L7" s="52">
        <v>0</v>
      </c>
      <c r="M7" s="52">
        <v>818.19781295643065</v>
      </c>
      <c r="N7" s="53">
        <v>0</v>
      </c>
      <c r="O7" s="84">
        <f t="shared" ref="O7:O8" si="0">SUM(C7:N7)</f>
        <v>254029.64505383369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6170.2181125888983</v>
      </c>
      <c r="F8" s="52">
        <v>0</v>
      </c>
      <c r="G8" s="52">
        <v>0</v>
      </c>
      <c r="H8" s="52">
        <v>8077.5764820604063</v>
      </c>
      <c r="I8" s="52">
        <v>0</v>
      </c>
      <c r="J8" s="52">
        <v>0</v>
      </c>
      <c r="K8" s="53">
        <v>123175.38056430873</v>
      </c>
      <c r="L8" s="52">
        <v>0</v>
      </c>
      <c r="M8" s="52">
        <v>0</v>
      </c>
      <c r="N8" s="53">
        <v>446.72169525142851</v>
      </c>
      <c r="O8" s="84">
        <f t="shared" si="0"/>
        <v>137869.89685420948</v>
      </c>
      <c r="P8" s="38">
        <v>1.0029157103834737E-3</v>
      </c>
      <c r="Q8" s="39">
        <v>7.9980756339040825E-4</v>
      </c>
      <c r="R8" s="39">
        <v>2.3258501742117899E-2</v>
      </c>
      <c r="S8" s="39">
        <v>7.8148708325573852E-5</v>
      </c>
      <c r="T8" s="40">
        <v>37.243146371875618</v>
      </c>
      <c r="U8" s="40">
        <v>48.755871796106064</v>
      </c>
      <c r="V8" s="40">
        <v>743.48080473985647</v>
      </c>
      <c r="W8" s="40">
        <v>2.6963911453627172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J21" sqref="J2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0.93996007442596441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0.83945236799718903</v>
      </c>
    </row>
    <row r="6" spans="3:11" ht="13.8" x14ac:dyDescent="0.3">
      <c r="C6" s="16" t="s">
        <v>25</v>
      </c>
      <c r="D6" s="15"/>
      <c r="E6" s="15">
        <v>743.19</v>
      </c>
      <c r="F6" s="17" t="s">
        <v>65</v>
      </c>
    </row>
    <row r="7" spans="3:11" ht="13.8" x14ac:dyDescent="0.3">
      <c r="C7" s="16" t="s">
        <v>26</v>
      </c>
      <c r="D7" s="15"/>
      <c r="E7" s="76">
        <v>260.47899999999998</v>
      </c>
      <c r="F7" s="17" t="s">
        <v>65</v>
      </c>
    </row>
    <row r="8" spans="3:11" ht="13.8" x14ac:dyDescent="0.3">
      <c r="C8" s="16" t="s">
        <v>66</v>
      </c>
      <c r="D8" s="15"/>
      <c r="E8" s="92" t="s">
        <v>61</v>
      </c>
      <c r="F8" s="17"/>
    </row>
    <row r="9" spans="3:11" ht="13.8" x14ac:dyDescent="0.3">
      <c r="C9" s="16" t="s">
        <v>67</v>
      </c>
      <c r="D9" s="15"/>
      <c r="E9" s="93" t="s">
        <v>68</v>
      </c>
      <c r="F9" s="17"/>
    </row>
    <row r="10" spans="3:11" ht="13.8" x14ac:dyDescent="0.3">
      <c r="C10" s="16" t="s">
        <v>69</v>
      </c>
      <c r="D10" s="15"/>
      <c r="E10" s="76">
        <v>237.09</v>
      </c>
      <c r="F10" s="17"/>
    </row>
    <row r="11" spans="3:11" ht="13.8" x14ac:dyDescent="0.3">
      <c r="C11" s="16" t="s">
        <v>70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79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71</v>
      </c>
      <c r="H15" s="45" t="s">
        <v>72</v>
      </c>
      <c r="I15" s="45" t="s">
        <v>73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75</v>
      </c>
      <c r="E16" s="95">
        <v>0.94830000000000003</v>
      </c>
      <c r="F16" s="95">
        <v>0.87180000000000002</v>
      </c>
      <c r="G16" s="50">
        <v>82.641632123646716</v>
      </c>
      <c r="H16" s="95">
        <v>8.0065654008075402</v>
      </c>
      <c r="I16" s="50">
        <v>3.2373492694184627</v>
      </c>
      <c r="J16" s="50">
        <v>55.469000000000001</v>
      </c>
      <c r="K16" s="95">
        <v>4995.0767999999998</v>
      </c>
    </row>
    <row r="17" spans="3:11" x14ac:dyDescent="0.25">
      <c r="C17" t="s">
        <v>39</v>
      </c>
      <c r="D17" t="s">
        <v>76</v>
      </c>
      <c r="E17" s="95">
        <v>1.0425</v>
      </c>
      <c r="F17" s="95">
        <v>0.95469999999999999</v>
      </c>
      <c r="G17" s="50">
        <v>90.850892638301914</v>
      </c>
      <c r="H17" s="95">
        <v>8.7679146457340664</v>
      </c>
      <c r="I17" s="50">
        <v>3.5589334739731595</v>
      </c>
      <c r="J17" s="50">
        <v>60.98</v>
      </c>
      <c r="K17" s="95">
        <v>5470.0618000000004</v>
      </c>
    </row>
    <row r="18" spans="3:11" x14ac:dyDescent="0.25">
      <c r="C18" t="s">
        <v>39</v>
      </c>
      <c r="D18" t="s">
        <v>74</v>
      </c>
      <c r="E18" s="95">
        <v>1.0399</v>
      </c>
      <c r="F18" s="95">
        <v>0.9919</v>
      </c>
      <c r="G18" s="50">
        <v>90.624310076326296</v>
      </c>
      <c r="H18" s="95">
        <v>9.1095574914670792</v>
      </c>
      <c r="I18" s="50">
        <v>3.5500574768198452</v>
      </c>
      <c r="J18" s="50">
        <v>60.828000000000003</v>
      </c>
      <c r="K18" s="95">
        <v>5683.2033000000001</v>
      </c>
    </row>
    <row r="19" spans="3:11" x14ac:dyDescent="0.25">
      <c r="C19" t="s">
        <v>39</v>
      </c>
      <c r="D19" t="s">
        <v>77</v>
      </c>
      <c r="E19" s="95">
        <v>1.0528</v>
      </c>
      <c r="F19" s="95">
        <v>1.0001</v>
      </c>
      <c r="G19" s="50">
        <v>91.748508172282257</v>
      </c>
      <c r="H19" s="95">
        <v>9.1848658606877951</v>
      </c>
      <c r="I19" s="50">
        <v>3.5940960780805198</v>
      </c>
      <c r="J19" s="50">
        <v>61.581000000000003</v>
      </c>
      <c r="K19" s="95">
        <v>5730.1862000000001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2022-03-09T23:49:49Z</dcterms:modified>
</cp:coreProperties>
</file>