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DA9DCB1B-7A86-4BA9-823D-5E717D925840}" xr6:coauthVersionLast="47" xr6:coauthVersionMax="47" xr10:uidLastSave="{00000000-0000-0000-0000-000000000000}"/>
  <bookViews>
    <workbookView xWindow="-108" yWindow="-108" windowWidth="23256" windowHeight="12456" activeTab="1" xr2:uid="{F2358186-0BE2-4736-A654-4A2DCED7D6D4}"/>
  </bookViews>
  <sheets>
    <sheet name="Montos facturar" sheetId="1" r:id="rId1"/>
    <sheet name="COPELEC" sheetId="3" r:id="rId2"/>
    <sheet name="Hoja1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5" i="1"/>
  <c r="D5" i="1"/>
  <c r="D6" i="1"/>
  <c r="D7" i="1"/>
  <c r="D8" i="1"/>
  <c r="D9" i="1"/>
  <c r="D10" i="1"/>
  <c r="D11" i="1"/>
  <c r="D12" i="1"/>
  <c r="D13" i="1"/>
  <c r="D14" i="1"/>
  <c r="D15" i="1"/>
  <c r="D16" i="1"/>
  <c r="O8" i="3" l="1"/>
  <c r="O7" i="3"/>
  <c r="O6" i="3"/>
  <c r="G13" i="1" l="1"/>
  <c r="K17" i="1" l="1"/>
  <c r="O7" i="1" s="1"/>
  <c r="H12" i="1" l="1"/>
  <c r="L12" i="1" s="1"/>
  <c r="H8" i="1"/>
  <c r="L8" i="1" s="1"/>
  <c r="H16" i="1"/>
  <c r="L16" i="1" s="1"/>
  <c r="G16" i="1"/>
  <c r="J16" i="1" l="1"/>
  <c r="J12" i="1"/>
  <c r="J8" i="1"/>
  <c r="I16" i="1"/>
  <c r="I12" i="1"/>
  <c r="I8" i="1"/>
  <c r="J11" i="1" l="1"/>
  <c r="J10" i="1"/>
  <c r="J9" i="1" l="1"/>
  <c r="J5" i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N6" i="1" s="1"/>
  <c r="H17" i="1"/>
  <c r="N5" i="1" s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<sst xmlns="http://schemas.openxmlformats.org/spreadsheetml/2006/main" count="151" uniqueCount="80">
  <si>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</si>
  <si>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</si>
  <si>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</si>
  <si>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</si>
  <si>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</si>
  <si>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</si>
  <si>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</si>
  <si>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</si>
  <si>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</si>
  <si>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</si>
  <si>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</si>
  <si>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</si>
  <si>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</si>
  <si>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</si>
  <si>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</si>
  <si>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</si>
  <si>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</si>
  <si>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</si>
  <si>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</si>
  <si>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</si>
  <si>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</si>
  <si>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</si>
  <si>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</si>
  <si>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</si>
  <si>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</si>
  <si>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</si>
  <si>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</si>
  <si>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</si>
  <si>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</si>
  <si>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</si>
  <si>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</si>
  <si>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</si>
  <si>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</si>
  <si>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</si>
  <si>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</si>
  <si>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</si>
  <si>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</si>
  <si>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</si>
  <si>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</si>
  <si>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</si>
  <si>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</si>
  <si>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</si>
  <si>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</si>
  <si>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</si>
  <si>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</si>
  <si>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</si>
  <si>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</si>
  <si>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</si>
  <si>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</si>
  <si>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</si>
  <si>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</si>
  <si>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</si>
  <si>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</si>
  <si>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</si>
  <si>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</si>
  <si>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</si>
  <si>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</si>
  <si>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</si>
  <si>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</si>
  <si>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</si>
  <si>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</si>
  <si>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</si>
  <si>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</si>
  <si>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</si>
  <si>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</si>
  <si>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</si>
  <si>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</si>
  <si>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</si>
  <si>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</si>
  <si>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</si>
  <si>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</si>
  <si>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</si>
  <si>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</si>
  <si>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</si>
  <si>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</si>
  <si>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ALTO JAHUEL 220</t>
  </si>
  <si>
    <t>CHARRUA 220</t>
  </si>
  <si>
    <t>ITAHUE 220</t>
  </si>
  <si>
    <t>RAPEL 220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</si>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</sst>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  <numFmt numFmtId="186" formatCode="_ * #,##0_ ;_ * \-#,##0_ ;_ * \-_ ;_ @_ "/>
    <numFmt numFmtId="187" formatCode="0\ %"/>
    <numFmt numFmtId="188" formatCode="_-* #,##0.00_-;\-* #,##0.00_-;_-* \-??_-;_-@_-"/>
    <numFmt numFmtId="189" formatCode="_-&quot;$ &quot;* #,##0.00_-;&quot;-$ &quot;* #,##0.00_-;_-&quot;$ &quot;* \-??_-;_-@_-"/>
    <numFmt numFmtId="190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7" applyNumberFormat="0" applyAlignment="0" applyProtection="0"/>
    <xf numFmtId="0" fontId="37" fillId="50" borderId="38" applyNumberFormat="0" applyAlignment="0" applyProtection="0"/>
    <xf numFmtId="0" fontId="38" fillId="0" borderId="39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7" applyNumberFormat="0" applyAlignment="0" applyProtection="0"/>
    <xf numFmtId="175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0" applyNumberFormat="0" applyFont="0" applyAlignment="0" applyProtection="0"/>
    <xf numFmtId="0" fontId="43" fillId="49" borderId="41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2" applyNumberFormat="0" applyFill="0" applyAlignment="0" applyProtection="0"/>
    <xf numFmtId="0" fontId="48" fillId="0" borderId="43" applyNumberFormat="0" applyFill="0" applyAlignment="0" applyProtection="0"/>
    <xf numFmtId="0" fontId="39" fillId="0" borderId="44" applyNumberFormat="0" applyFill="0" applyAlignment="0" applyProtection="0"/>
    <xf numFmtId="0" fontId="49" fillId="0" borderId="45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3" fillId="15" borderId="35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8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5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0" borderId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4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2" applyNumberFormat="0" applyFill="0" applyAlignment="0" applyProtection="0"/>
    <xf numFmtId="182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5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3" applyNumberFormat="0" applyFill="0" applyAlignment="0" applyProtection="0"/>
    <xf numFmtId="0" fontId="80" fillId="0" borderId="54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5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8" fontId="83" fillId="0" borderId="0" applyBorder="0" applyProtection="0"/>
    <xf numFmtId="189" fontId="83" fillId="0" borderId="0" applyBorder="0" applyProtection="0"/>
    <xf numFmtId="187" fontId="83" fillId="0" borderId="0" applyBorder="0" applyProtection="0"/>
    <xf numFmtId="186" fontId="83" fillId="0" borderId="0" applyBorder="0" applyProtection="0"/>
    <xf numFmtId="41" fontId="83" fillId="0" borderId="0" applyFont="0" applyFill="0" applyBorder="0" applyAlignment="0" applyProtection="0"/>
    <xf numFmtId="180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5" applyNumberFormat="0" applyFont="0" applyAlignment="0" applyProtection="0"/>
    <xf numFmtId="173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6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4" fontId="30" fillId="0" borderId="0" applyFont="0" applyFill="0" applyBorder="0" applyAlignment="0" applyProtection="0"/>
    <xf numFmtId="190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85" fillId="25" borderId="0" applyNumberFormat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173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5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3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8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5" applyNumberFormat="0" applyFont="0" applyAlignment="0" applyProtection="0"/>
    <xf numFmtId="17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8" fontId="83" fillId="0" borderId="0" applyBorder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5" applyNumberFormat="0" applyFont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5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5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8" fillId="0" borderId="0" xfId="0" applyNumberFormat="1" applyFont="1"/>
    <xf numFmtId="3" fontId="5" fillId="3" borderId="2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171" fontId="5" fillId="3" borderId="2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5" fillId="3" borderId="8" xfId="0" applyNumberFormat="1" applyFont="1" applyFill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88" fillId="0" borderId="56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57" xfId="0" applyFont="1" applyFill="1" applyBorder="1" applyAlignment="1">
      <alignment horizontal="center"/>
    </xf>
    <xf numFmtId="0" fontId="6" fillId="6" borderId="58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  <xf numFmtId="0" fontId="6" fillId="6" borderId="57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0" fillId="0" borderId="58" xfId="0" applyBorder="1"/>
    <xf numFmtId="0" fontId="0" fillId="0" borderId="0" xfId="0" applyBorder="1"/>
    <xf numFmtId="166" fontId="0" fillId="0" borderId="59" xfId="0" applyNumberFormat="1" applyBorder="1" applyAlignment="1">
      <alignment horizontal="center" vertical="center"/>
    </xf>
    <xf numFmtId="0" fontId="0" fillId="0" borderId="2" xfId="0" applyBorder="1"/>
    <xf numFmtId="4" fontId="0" fillId="0" borderId="57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zoomScale="90" zoomScaleNormal="90" workbookViewId="0">
      <selection activeCell="N20" sqref="N2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20.8867187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8"/>
      <c r="G2" s="48"/>
      <c r="H2" s="49"/>
      <c r="I2" s="86" t="s">
        <v>17</v>
      </c>
      <c r="J2" s="87"/>
      <c r="K2" s="87"/>
      <c r="L2" s="88"/>
    </row>
    <row r="3" spans="1:15" x14ac:dyDescent="0.25">
      <c r="A3" s="89" t="s">
        <v>15</v>
      </c>
      <c r="B3" s="92" t="s">
        <v>0</v>
      </c>
      <c r="C3" s="94" t="s">
        <v>1</v>
      </c>
      <c r="D3" s="57" t="s">
        <v>2</v>
      </c>
      <c r="E3" s="56" t="s">
        <v>3</v>
      </c>
      <c r="F3" s="23" t="s">
        <v>45</v>
      </c>
      <c r="G3" s="1" t="s">
        <v>4</v>
      </c>
      <c r="H3" s="2" t="s">
        <v>5</v>
      </c>
      <c r="I3" s="47" t="s">
        <v>33</v>
      </c>
      <c r="J3" s="46" t="s">
        <v>4</v>
      </c>
      <c r="K3" s="46" t="s">
        <v>32</v>
      </c>
      <c r="L3" s="44" t="s">
        <v>45</v>
      </c>
      <c r="N3" s="91" t="s">
        <v>55</v>
      </c>
      <c r="O3" s="91"/>
    </row>
    <row r="4" spans="1:15" ht="14.4" x14ac:dyDescent="0.3">
      <c r="A4" s="90"/>
      <c r="B4" s="93"/>
      <c r="C4" s="95"/>
      <c r="D4" s="47" t="s">
        <v>6</v>
      </c>
      <c r="E4" s="44" t="s">
        <v>7</v>
      </c>
      <c r="F4" s="24" t="s">
        <v>52</v>
      </c>
      <c r="G4" s="3" t="s">
        <v>54</v>
      </c>
      <c r="H4" s="4" t="s">
        <v>8</v>
      </c>
      <c r="I4" s="60" t="s">
        <v>14</v>
      </c>
      <c r="J4" s="58" t="s">
        <v>14</v>
      </c>
      <c r="K4" s="58" t="s">
        <v>14</v>
      </c>
      <c r="L4" s="59" t="s">
        <v>14</v>
      </c>
      <c r="N4" s="8" t="s">
        <v>60</v>
      </c>
      <c r="O4" s="8" t="s">
        <v>39</v>
      </c>
    </row>
    <row r="5" spans="1:15" x14ac:dyDescent="0.25">
      <c r="A5" t="s">
        <v>39</v>
      </c>
      <c r="B5" s="5" t="s">
        <v>9</v>
      </c>
      <c r="C5" s="114" t="s">
        <v>37</v>
      </c>
      <c r="D5" s="118">
        <f>VLOOKUP(C5,Hoja1!$D$16:$K$19,8,0)</f>
        <v>4807.7184999999999</v>
      </c>
      <c r="E5" s="116">
        <f>VLOOKUP(C5,Hoja1!$D$16:$K$19,7,0)</f>
        <v>54.351999999999997</v>
      </c>
      <c r="F5" s="116"/>
      <c r="G5" s="6"/>
      <c r="H5" s="80">
        <f>COPELEC!I6/1000</f>
        <v>163.40539122292591</v>
      </c>
      <c r="I5" s="69">
        <f t="shared" ref="I5:I14" si="0">H5*E5*1000</f>
        <v>8881409.8237484694</v>
      </c>
      <c r="J5" s="70">
        <f t="shared" ref="J5:J14" si="1">G5*D5*1000</f>
        <v>0</v>
      </c>
      <c r="K5" s="69">
        <v>23753.05482628063</v>
      </c>
      <c r="L5" s="71">
        <f t="shared" ref="L5:L14" si="2">H5*F5*1000</f>
        <v>0</v>
      </c>
      <c r="N5" s="9" t="str">
        <f>"Active Energy: "&amp;TEXT(H17*1000,"###,###")&amp;" kWh"</f>
        <v>Active Energy: 625,181 kWh</v>
      </c>
      <c r="O5" s="10">
        <f>I17</f>
        <v>34430582.732535511</v>
      </c>
    </row>
    <row r="6" spans="1:15" x14ac:dyDescent="0.25">
      <c r="A6" t="s">
        <v>39</v>
      </c>
      <c r="B6" t="s">
        <v>9</v>
      </c>
      <c r="C6" s="115" t="s">
        <v>38</v>
      </c>
      <c r="D6" s="119">
        <f>VLOOKUP(C6,Hoja1!$D$16:$K$19,8,0)</f>
        <v>5476.3643000000002</v>
      </c>
      <c r="E6" s="63">
        <f>VLOOKUP(C6,Hoja1!$D$16:$K$19,7,0)</f>
        <v>59.804000000000002</v>
      </c>
      <c r="F6" s="63"/>
      <c r="G6" s="7"/>
      <c r="H6" s="81">
        <f>COPELEC!F6/1000</f>
        <v>10.713314834074275</v>
      </c>
      <c r="I6" s="72">
        <f t="shared" si="0"/>
        <v>640699.08033697796</v>
      </c>
      <c r="J6" s="73">
        <f t="shared" si="1"/>
        <v>0</v>
      </c>
      <c r="K6" s="72">
        <v>0</v>
      </c>
      <c r="L6" s="74">
        <f t="shared" si="2"/>
        <v>0</v>
      </c>
      <c r="N6" s="9" t="str">
        <f>"Capacity: "&amp;TEXT(G17*1000,"#,###")&amp;" kW"</f>
        <v>Capacity: 832 kW</v>
      </c>
      <c r="O6" s="10">
        <f>J17</f>
        <v>4069008.0287777027</v>
      </c>
    </row>
    <row r="7" spans="1:15" x14ac:dyDescent="0.25">
      <c r="A7" t="s">
        <v>39</v>
      </c>
      <c r="B7" t="s">
        <v>9</v>
      </c>
      <c r="C7" s="115" t="s">
        <v>16</v>
      </c>
      <c r="D7" s="119">
        <f>VLOOKUP(C7,Hoja1!$D$16:$K$19,8,0)</f>
        <v>5678.0468000000001</v>
      </c>
      <c r="E7" s="63">
        <f>VLOOKUP(C7,Hoja1!$D$16:$K$19,7,0)</f>
        <v>62.804000000000002</v>
      </c>
      <c r="F7" s="63"/>
      <c r="G7" s="7"/>
      <c r="H7" s="81">
        <f>COPELEC!C6/1000</f>
        <v>8.1753486132759061</v>
      </c>
      <c r="I7" s="72">
        <f t="shared" si="0"/>
        <v>513444.59430818004</v>
      </c>
      <c r="J7" s="73">
        <f t="shared" si="1"/>
        <v>0</v>
      </c>
      <c r="K7" s="72">
        <v>0</v>
      </c>
      <c r="L7" s="74">
        <f t="shared" si="2"/>
        <v>0</v>
      </c>
      <c r="N7" s="9" t="s">
        <v>13</v>
      </c>
      <c r="O7" s="10">
        <f>K17</f>
        <v>81353.800017014539</v>
      </c>
    </row>
    <row r="8" spans="1:15" x14ac:dyDescent="0.25">
      <c r="A8" t="s">
        <v>39</v>
      </c>
      <c r="B8" t="s">
        <v>9</v>
      </c>
      <c r="C8" s="115" t="s">
        <v>59</v>
      </c>
      <c r="D8" s="119">
        <f>VLOOKUP(C8,Hoja1!$D$16:$K$19,8,0)</f>
        <v>5871.7076999999999</v>
      </c>
      <c r="E8" s="63">
        <f>VLOOKUP(C8,Hoja1!$D$16:$K$19,7,0)</f>
        <v>61.207000000000001</v>
      </c>
      <c r="F8" s="63"/>
      <c r="G8" s="7"/>
      <c r="H8" s="81">
        <f>COPELEC!L6/1000</f>
        <v>0.59840414419180121</v>
      </c>
      <c r="I8" s="72">
        <f t="shared" ref="I8:I12" si="3">H8*E8*1000</f>
        <v>36626.522453547579</v>
      </c>
      <c r="J8" s="73">
        <f t="shared" ref="J8:J12" si="4">G8*D8*1000</f>
        <v>0</v>
      </c>
      <c r="K8" s="72">
        <v>0</v>
      </c>
      <c r="L8" s="74">
        <f t="shared" ref="L8:L12" si="5">H8*F8*1000</f>
        <v>0</v>
      </c>
      <c r="N8" s="9" t="s">
        <v>45</v>
      </c>
      <c r="O8" s="10">
        <f>L17</f>
        <v>0</v>
      </c>
    </row>
    <row r="9" spans="1:15" x14ac:dyDescent="0.25">
      <c r="A9" t="s">
        <v>39</v>
      </c>
      <c r="B9" t="s">
        <v>10</v>
      </c>
      <c r="C9" s="115" t="s">
        <v>37</v>
      </c>
      <c r="D9" s="119">
        <f>VLOOKUP(C9,Hoja1!$D$16:$K$19,8,0)</f>
        <v>4807.7184999999999</v>
      </c>
      <c r="E9" s="63">
        <f>VLOOKUP(C9,Hoja1!$D$16:$K$19,7,0)</f>
        <v>54.351999999999997</v>
      </c>
      <c r="F9" s="63"/>
      <c r="G9" s="7"/>
      <c r="H9" s="81">
        <f>COPELEC!J7/1000</f>
        <v>257.42665563314608</v>
      </c>
      <c r="I9" s="72">
        <f t="shared" si="3"/>
        <v>13991653.586972756</v>
      </c>
      <c r="J9" s="73">
        <f t="shared" si="4"/>
        <v>0</v>
      </c>
      <c r="K9" s="72">
        <v>37336.856237182925</v>
      </c>
      <c r="L9" s="74">
        <f t="shared" si="5"/>
        <v>0</v>
      </c>
      <c r="N9" s="11" t="s">
        <v>12</v>
      </c>
      <c r="O9" s="12">
        <f>SUM(O5:O8)</f>
        <v>38580944.561330229</v>
      </c>
    </row>
    <row r="10" spans="1:15" x14ac:dyDescent="0.25">
      <c r="A10" t="s">
        <v>39</v>
      </c>
      <c r="B10" t="s">
        <v>10</v>
      </c>
      <c r="C10" s="115" t="s">
        <v>38</v>
      </c>
      <c r="D10" s="119">
        <f>VLOOKUP(C10,Hoja1!$D$16:$K$19,8,0)</f>
        <v>5476.3643000000002</v>
      </c>
      <c r="E10" s="63">
        <f>VLOOKUP(C10,Hoja1!$D$16:$K$19,7,0)</f>
        <v>59.804000000000002</v>
      </c>
      <c r="F10" s="63"/>
      <c r="G10" s="7"/>
      <c r="H10" s="81">
        <f>COPELEC!G7/1000</f>
        <v>16.903819153799162</v>
      </c>
      <c r="I10" s="72">
        <f t="shared" si="3"/>
        <v>1010916.0006738051</v>
      </c>
      <c r="J10" s="73">
        <f t="shared" si="4"/>
        <v>0</v>
      </c>
      <c r="K10" s="72">
        <v>0</v>
      </c>
      <c r="L10" s="74">
        <f t="shared" si="5"/>
        <v>0</v>
      </c>
    </row>
    <row r="11" spans="1:15" x14ac:dyDescent="0.25">
      <c r="A11" t="s">
        <v>39</v>
      </c>
      <c r="B11" t="s">
        <v>10</v>
      </c>
      <c r="C11" s="115" t="s">
        <v>16</v>
      </c>
      <c r="D11" s="119">
        <f>VLOOKUP(C11,Hoja1!$D$16:$K$19,8,0)</f>
        <v>5678.0468000000001</v>
      </c>
      <c r="E11" s="63">
        <f>VLOOKUP(C11,Hoja1!$D$16:$K$19,7,0)</f>
        <v>62.804000000000002</v>
      </c>
      <c r="F11" s="63"/>
      <c r="G11" s="7"/>
      <c r="H11" s="81">
        <f>COPELEC!D7/1000</f>
        <v>12.921731726390144</v>
      </c>
      <c r="I11" s="72">
        <f t="shared" si="3"/>
        <v>811536.43934420671</v>
      </c>
      <c r="J11" s="73">
        <f t="shared" si="4"/>
        <v>0</v>
      </c>
      <c r="K11" s="72">
        <v>0</v>
      </c>
      <c r="L11" s="74">
        <f t="shared" si="5"/>
        <v>0</v>
      </c>
    </row>
    <row r="12" spans="1:15" x14ac:dyDescent="0.25">
      <c r="A12" t="s">
        <v>39</v>
      </c>
      <c r="B12" t="s">
        <v>10</v>
      </c>
      <c r="C12" s="115" t="s">
        <v>59</v>
      </c>
      <c r="D12" s="119">
        <f>VLOOKUP(C12,Hoja1!$D$16:$K$19,8,0)</f>
        <v>5871.7076999999999</v>
      </c>
      <c r="E12" s="63">
        <f>VLOOKUP(C12,Hoja1!$D$16:$K$19,7,0)</f>
        <v>61.207000000000001</v>
      </c>
      <c r="F12" s="63"/>
      <c r="G12" s="7"/>
      <c r="H12" s="81">
        <f>COPELEC!M7/1000</f>
        <v>0.93954593227292427</v>
      </c>
      <c r="I12" s="72">
        <f t="shared" si="3"/>
        <v>57506.787876628878</v>
      </c>
      <c r="J12" s="73">
        <f t="shared" si="4"/>
        <v>0</v>
      </c>
      <c r="K12" s="72">
        <v>0</v>
      </c>
      <c r="L12" s="74">
        <f t="shared" si="5"/>
        <v>0</v>
      </c>
    </row>
    <row r="13" spans="1:15" x14ac:dyDescent="0.25">
      <c r="A13" t="s">
        <v>39</v>
      </c>
      <c r="B13" t="s">
        <v>11</v>
      </c>
      <c r="C13" s="115" t="s">
        <v>37</v>
      </c>
      <c r="D13" s="119">
        <f>VLOOKUP(C13,Hoja1!$D$16:$K$19,8,0)</f>
        <v>4807.7184999999999</v>
      </c>
      <c r="E13" s="63">
        <f>VLOOKUP(C13,Hoja1!$D$16:$K$19,7,0)</f>
        <v>54.351999999999997</v>
      </c>
      <c r="F13" s="63"/>
      <c r="G13" s="7">
        <f>COPELEC!V8/1000</f>
        <v>0.7431555551884006</v>
      </c>
      <c r="H13" s="81">
        <f>COPELEC!K8/1000</f>
        <v>137.61216329975767</v>
      </c>
      <c r="I13" s="72">
        <f t="shared" si="0"/>
        <v>7479496.2996684285</v>
      </c>
      <c r="J13" s="73">
        <f t="shared" si="1"/>
        <v>3572882.7110570446</v>
      </c>
      <c r="K13" s="72">
        <v>20263.888953550984</v>
      </c>
      <c r="L13" s="74">
        <f t="shared" si="2"/>
        <v>0</v>
      </c>
    </row>
    <row r="14" spans="1:15" x14ac:dyDescent="0.25">
      <c r="A14" t="s">
        <v>39</v>
      </c>
      <c r="B14" t="s">
        <v>11</v>
      </c>
      <c r="C14" s="115" t="s">
        <v>38</v>
      </c>
      <c r="D14" s="119">
        <f>VLOOKUP(C14,Hoja1!$D$16:$K$19,8,0)</f>
        <v>5476.3643000000002</v>
      </c>
      <c r="E14" s="63">
        <f>VLOOKUP(C14,Hoja1!$D$16:$K$19,7,0)</f>
        <v>59.804000000000002</v>
      </c>
      <c r="F14" s="63"/>
      <c r="G14" s="7">
        <f>COPELEC!U8/1000</f>
        <v>4.8917336631417896E-2</v>
      </c>
      <c r="H14" s="81">
        <f>COPELEC!H8/1000</f>
        <v>9.0581581066232282</v>
      </c>
      <c r="I14" s="72">
        <f t="shared" si="0"/>
        <v>541714.08740849548</v>
      </c>
      <c r="J14" s="73">
        <f t="shared" si="1"/>
        <v>267889.1559793792</v>
      </c>
      <c r="K14" s="72">
        <v>0</v>
      </c>
      <c r="L14" s="74">
        <f t="shared" si="2"/>
        <v>0</v>
      </c>
    </row>
    <row r="15" spans="1:15" x14ac:dyDescent="0.25">
      <c r="A15" t="s">
        <v>39</v>
      </c>
      <c r="B15" t="s">
        <v>11</v>
      </c>
      <c r="C15" s="115" t="s">
        <v>16</v>
      </c>
      <c r="D15" s="119">
        <f>VLOOKUP(C15,Hoja1!$D$16:$K$19,8,0)</f>
        <v>5678.0468000000001</v>
      </c>
      <c r="E15" s="63">
        <f>VLOOKUP(C15,Hoja1!$D$16:$K$19,7,0)</f>
        <v>62.804000000000002</v>
      </c>
      <c r="F15" s="63"/>
      <c r="G15" s="7">
        <f>COPELEC!T8/1000</f>
        <v>3.7378862806348168E-2</v>
      </c>
      <c r="H15" s="81">
        <f>COPELEC!E8/1000</f>
        <v>6.9215470927380718</v>
      </c>
      <c r="I15" s="72">
        <f>H15*E15*1000</f>
        <v>434700.84361232189</v>
      </c>
      <c r="J15" s="73">
        <f>G15*D15*1000</f>
        <v>212238.93234522425</v>
      </c>
      <c r="K15" s="72">
        <v>0</v>
      </c>
      <c r="L15" s="74">
        <f>H15*F15*1000</f>
        <v>0</v>
      </c>
    </row>
    <row r="16" spans="1:15" x14ac:dyDescent="0.25">
      <c r="A16" t="s">
        <v>39</v>
      </c>
      <c r="B16" t="s">
        <v>11</v>
      </c>
      <c r="C16" t="s">
        <v>59</v>
      </c>
      <c r="D16" s="120">
        <f>VLOOKUP(C16,Hoja1!$D$16:$K$19,8,0)</f>
        <v>5871.7076999999999</v>
      </c>
      <c r="E16" s="121">
        <f>VLOOKUP(C16,Hoja1!$D$16:$K$19,7,0)</f>
        <v>61.207000000000001</v>
      </c>
      <c r="F16" s="66"/>
      <c r="G16" s="65">
        <f>COPELEC!W8/1000</f>
        <v>2.7244594270343513E-3</v>
      </c>
      <c r="H16" s="82">
        <f>COPELEC!N8/1000</f>
        <v>0.50449566441250393</v>
      </c>
      <c r="I16" s="67">
        <f>H16*E16*1000</f>
        <v>30878.666131696129</v>
      </c>
      <c r="J16" s="68">
        <f>G16*D16*1000</f>
        <v>15997.229396055187</v>
      </c>
      <c r="K16" s="67">
        <v>0</v>
      </c>
      <c r="L16" s="68">
        <f>H16*F16*1000</f>
        <v>0</v>
      </c>
      <c r="M16" s="75"/>
    </row>
    <row r="17" spans="1:15" ht="14.4" x14ac:dyDescent="0.3">
      <c r="A17" s="14"/>
      <c r="B17" s="14"/>
      <c r="C17" s="14"/>
      <c r="D17" s="117"/>
      <c r="E17" s="43"/>
      <c r="F17" s="64" t="s">
        <v>12</v>
      </c>
      <c r="G17" s="79">
        <f>SUM(G5:G16)</f>
        <v>0.83217621405320108</v>
      </c>
      <c r="H17" s="83">
        <f t="shared" ref="H17:K17" si="6">SUM(H5:H16)</f>
        <v>625.18057542360759</v>
      </c>
      <c r="I17" s="77">
        <f>SUM(I5:I16)</f>
        <v>34430582.732535511</v>
      </c>
      <c r="J17" s="77">
        <f>SUM(J5:J16)</f>
        <v>4069008.0287777027</v>
      </c>
      <c r="K17" s="77">
        <f>SUM(K5:K16)</f>
        <v>81353.800017014539</v>
      </c>
      <c r="L17" s="78">
        <f>SUM(L5:L16)</f>
        <v>0</v>
      </c>
    </row>
    <row r="19" spans="1:15" x14ac:dyDescent="0.25">
      <c r="E19" s="9" t="s">
        <v>57</v>
      </c>
      <c r="F19" t="s">
        <v>58</v>
      </c>
    </row>
    <row r="23" spans="1:15" ht="13.8" x14ac:dyDescent="0.25">
      <c r="I23" s="55"/>
    </row>
    <row r="28" spans="1:15" x14ac:dyDescent="0.25">
      <c r="N28" s="13"/>
      <c r="O28" s="13"/>
    </row>
    <row r="30" spans="1:15" s="13" customFormat="1" ht="20.25" customHeight="1" x14ac:dyDescent="0.25">
      <c r="N30"/>
      <c r="O30"/>
    </row>
    <row r="32" spans="1:15" x14ac:dyDescent="0.25">
      <c r="I32" s="10"/>
      <c r="J32" s="1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tabSelected="1" zoomScale="90" zoomScaleNormal="90" workbookViewId="0">
      <selection activeCell="B4" sqref="B4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5" t="s">
        <v>61</v>
      </c>
    </row>
    <row r="3" spans="1:27" ht="15" thickBot="1" x14ac:dyDescent="0.35">
      <c r="A3" s="25" t="s">
        <v>40</v>
      </c>
      <c r="B3" s="25" t="s">
        <v>79</v>
      </c>
      <c r="C3" s="96" t="s">
        <v>41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8"/>
      <c r="P3" s="96" t="s">
        <v>23</v>
      </c>
      <c r="Q3" s="97"/>
      <c r="R3" s="97"/>
      <c r="S3" s="97"/>
      <c r="T3" s="97"/>
      <c r="U3" s="97"/>
      <c r="V3" s="97"/>
      <c r="W3" s="98"/>
      <c r="Z3" s="26"/>
      <c r="AA3" s="27"/>
    </row>
    <row r="4" spans="1:27" ht="15" thickBot="1" x14ac:dyDescent="0.35">
      <c r="C4" s="99" t="s">
        <v>16</v>
      </c>
      <c r="D4" s="99"/>
      <c r="E4" s="99"/>
      <c r="F4" s="99" t="s">
        <v>38</v>
      </c>
      <c r="G4" s="99"/>
      <c r="H4" s="99"/>
      <c r="I4" s="99" t="s">
        <v>37</v>
      </c>
      <c r="J4" s="99"/>
      <c r="K4" s="99"/>
      <c r="L4" s="99" t="s">
        <v>59</v>
      </c>
      <c r="M4" s="99"/>
      <c r="N4" s="99"/>
      <c r="O4" s="100" t="s">
        <v>42</v>
      </c>
      <c r="P4" s="96" t="s">
        <v>43</v>
      </c>
      <c r="Q4" s="97"/>
      <c r="R4" s="97"/>
      <c r="S4" s="98"/>
      <c r="T4" s="96" t="s">
        <v>44</v>
      </c>
      <c r="U4" s="97"/>
      <c r="V4" s="97"/>
      <c r="W4" s="98"/>
      <c r="AA4" s="28"/>
    </row>
    <row r="5" spans="1:27" ht="15" thickBot="1" x14ac:dyDescent="0.35">
      <c r="A5" s="29" t="s">
        <v>46</v>
      </c>
      <c r="B5" s="30" t="s">
        <v>47</v>
      </c>
      <c r="C5" s="31" t="s">
        <v>34</v>
      </c>
      <c r="D5" s="32" t="s">
        <v>35</v>
      </c>
      <c r="E5" s="33" t="s">
        <v>36</v>
      </c>
      <c r="F5" s="31" t="s">
        <v>34</v>
      </c>
      <c r="G5" s="32" t="s">
        <v>35</v>
      </c>
      <c r="H5" s="33" t="s">
        <v>36</v>
      </c>
      <c r="I5" s="31" t="s">
        <v>34</v>
      </c>
      <c r="J5" s="32" t="s">
        <v>35</v>
      </c>
      <c r="K5" s="33" t="s">
        <v>36</v>
      </c>
      <c r="L5" s="31" t="s">
        <v>34</v>
      </c>
      <c r="M5" s="32" t="s">
        <v>35</v>
      </c>
      <c r="N5" s="33" t="s">
        <v>36</v>
      </c>
      <c r="O5" s="101"/>
      <c r="P5" s="34" t="s">
        <v>16</v>
      </c>
      <c r="Q5" s="34" t="s">
        <v>38</v>
      </c>
      <c r="R5" s="34" t="s">
        <v>37</v>
      </c>
      <c r="S5" s="35" t="s">
        <v>59</v>
      </c>
      <c r="T5" s="34" t="s">
        <v>16</v>
      </c>
      <c r="U5" s="35" t="s">
        <v>38</v>
      </c>
      <c r="V5" s="35" t="s">
        <v>37</v>
      </c>
      <c r="W5" s="35" t="s">
        <v>59</v>
      </c>
      <c r="AA5" s="28"/>
    </row>
    <row r="6" spans="1:27" ht="14.4" x14ac:dyDescent="0.3">
      <c r="A6" s="36" t="s">
        <v>48</v>
      </c>
      <c r="B6" s="37" t="s">
        <v>49</v>
      </c>
      <c r="C6" s="51">
        <v>8175.3486132759053</v>
      </c>
      <c r="D6" s="52">
        <v>0</v>
      </c>
      <c r="E6" s="52">
        <v>0</v>
      </c>
      <c r="F6" s="52">
        <v>10713.314834074275</v>
      </c>
      <c r="G6" s="52">
        <v>0</v>
      </c>
      <c r="H6" s="52">
        <v>0</v>
      </c>
      <c r="I6" s="52">
        <v>163405.39122292591</v>
      </c>
      <c r="J6" s="52">
        <v>0</v>
      </c>
      <c r="K6" s="53">
        <v>0</v>
      </c>
      <c r="L6" s="52">
        <v>598.40414419180127</v>
      </c>
      <c r="M6" s="52">
        <v>0</v>
      </c>
      <c r="N6" s="53">
        <v>0</v>
      </c>
      <c r="O6" s="84">
        <f>SUM(C6:N6)</f>
        <v>182892.45881446789</v>
      </c>
      <c r="P6" s="38">
        <v>0</v>
      </c>
      <c r="Q6" s="39">
        <v>0</v>
      </c>
      <c r="R6" s="39">
        <v>0</v>
      </c>
      <c r="S6" s="39">
        <v>0</v>
      </c>
      <c r="T6" s="40">
        <v>0</v>
      </c>
      <c r="U6" s="40">
        <v>0</v>
      </c>
      <c r="V6" s="40">
        <v>0</v>
      </c>
      <c r="W6" s="40">
        <v>0</v>
      </c>
      <c r="X6" s="41"/>
      <c r="AA6" s="42"/>
    </row>
    <row r="7" spans="1:27" ht="14.4" x14ac:dyDescent="0.3">
      <c r="A7" s="36" t="s">
        <v>48</v>
      </c>
      <c r="B7" s="37" t="s">
        <v>50</v>
      </c>
      <c r="C7" s="51">
        <v>0</v>
      </c>
      <c r="D7" s="52">
        <v>12921.731726390144</v>
      </c>
      <c r="E7" s="52">
        <v>0</v>
      </c>
      <c r="F7" s="52">
        <v>0</v>
      </c>
      <c r="G7" s="52">
        <v>16903.819153799162</v>
      </c>
      <c r="H7" s="52">
        <v>0</v>
      </c>
      <c r="I7" s="52">
        <v>0</v>
      </c>
      <c r="J7" s="52">
        <v>257426.65563314609</v>
      </c>
      <c r="K7" s="53">
        <v>0</v>
      </c>
      <c r="L7" s="52">
        <v>0</v>
      </c>
      <c r="M7" s="52">
        <v>939.54593227292423</v>
      </c>
      <c r="N7" s="53">
        <v>0</v>
      </c>
      <c r="O7" s="84">
        <f t="shared" ref="O7:O8" si="0">SUM(C7:N7)</f>
        <v>288191.75244560832</v>
      </c>
      <c r="P7" s="38">
        <v>0</v>
      </c>
      <c r="Q7" s="39">
        <v>0</v>
      </c>
      <c r="R7" s="39">
        <v>0</v>
      </c>
      <c r="S7" s="39">
        <v>0</v>
      </c>
      <c r="T7" s="40">
        <v>0</v>
      </c>
      <c r="U7" s="40">
        <v>0</v>
      </c>
      <c r="V7" s="40">
        <v>0</v>
      </c>
      <c r="W7" s="40">
        <v>0</v>
      </c>
      <c r="X7" s="41"/>
      <c r="AA7" s="42"/>
    </row>
    <row r="8" spans="1:27" ht="14.4" x14ac:dyDescent="0.3">
      <c r="A8" s="36" t="s">
        <v>48</v>
      </c>
      <c r="B8" s="37" t="s">
        <v>51</v>
      </c>
      <c r="C8" s="51">
        <v>0</v>
      </c>
      <c r="D8" s="52">
        <v>0</v>
      </c>
      <c r="E8" s="52">
        <v>6921.547092738072</v>
      </c>
      <c r="F8" s="52">
        <v>0</v>
      </c>
      <c r="G8" s="52">
        <v>0</v>
      </c>
      <c r="H8" s="52">
        <v>9058.1581066232284</v>
      </c>
      <c r="I8" s="52">
        <v>0</v>
      </c>
      <c r="J8" s="52">
        <v>0</v>
      </c>
      <c r="K8" s="53">
        <v>137612.16329975767</v>
      </c>
      <c r="L8" s="52">
        <v>0</v>
      </c>
      <c r="M8" s="52">
        <v>0</v>
      </c>
      <c r="N8" s="53">
        <v>504.49566441250397</v>
      </c>
      <c r="O8" s="84">
        <f t="shared" si="0"/>
        <v>154096.36416353149</v>
      </c>
      <c r="P8" s="38">
        <v>1.0029157103834737E-3</v>
      </c>
      <c r="Q8" s="39">
        <v>7.9980756339040825E-4</v>
      </c>
      <c r="R8" s="39">
        <v>2.3258501742117899E-2</v>
      </c>
      <c r="S8" s="39">
        <v>7.8148708325573852E-5</v>
      </c>
      <c r="T8" s="40">
        <v>37.378862806348167</v>
      </c>
      <c r="U8" s="40">
        <v>48.917336631417896</v>
      </c>
      <c r="V8" s="40">
        <v>743.15555518840063</v>
      </c>
      <c r="W8" s="40">
        <v>2.7244594270343514</v>
      </c>
      <c r="X8" s="41"/>
      <c r="AA8" s="42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90CA-F6D7-444A-AF2A-F9EDC73AFA39}">
  <dimension ref="C2:K19"/>
  <sheetViews>
    <sheetView workbookViewId="0">
      <selection activeCell="K8" sqref="K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02" t="s">
        <v>18</v>
      </c>
      <c r="D2" s="103"/>
      <c r="E2" s="103" t="s">
        <v>19</v>
      </c>
      <c r="F2" s="104" t="s">
        <v>20</v>
      </c>
    </row>
    <row r="3" spans="3:11" ht="13.8" x14ac:dyDescent="0.3">
      <c r="C3" s="16" t="s">
        <v>21</v>
      </c>
      <c r="D3" s="15" t="s">
        <v>22</v>
      </c>
      <c r="E3" s="15">
        <v>79.322000000000003</v>
      </c>
      <c r="F3" s="17" t="s">
        <v>62</v>
      </c>
      <c r="H3" s="105" t="s">
        <v>63</v>
      </c>
      <c r="I3" s="106"/>
    </row>
    <row r="4" spans="3:11" ht="13.8" x14ac:dyDescent="0.3">
      <c r="C4" s="18" t="s">
        <v>23</v>
      </c>
      <c r="D4" s="19" t="s">
        <v>24</v>
      </c>
      <c r="E4" s="19">
        <v>8.3592999999999993</v>
      </c>
      <c r="F4" s="20" t="s">
        <v>62</v>
      </c>
      <c r="H4" s="75" t="s">
        <v>64</v>
      </c>
      <c r="I4" s="107">
        <v>0.93996007442596441</v>
      </c>
    </row>
    <row r="5" spans="3:11" ht="13.8" x14ac:dyDescent="0.3">
      <c r="C5" s="102" t="s">
        <v>18</v>
      </c>
      <c r="D5" s="103"/>
      <c r="E5" s="103" t="s">
        <v>19</v>
      </c>
      <c r="F5" s="104" t="s">
        <v>20</v>
      </c>
      <c r="H5" s="108" t="s">
        <v>23</v>
      </c>
      <c r="I5" s="109">
        <v>0.83945236799718903</v>
      </c>
    </row>
    <row r="6" spans="3:11" ht="13.8" x14ac:dyDescent="0.3">
      <c r="C6" s="16" t="s">
        <v>25</v>
      </c>
      <c r="D6" s="15"/>
      <c r="E6" s="15">
        <v>743.19</v>
      </c>
      <c r="F6" s="17" t="s">
        <v>65</v>
      </c>
    </row>
    <row r="7" spans="3:11" ht="13.8" x14ac:dyDescent="0.3">
      <c r="C7" s="16" t="s">
        <v>26</v>
      </c>
      <c r="D7" s="15"/>
      <c r="E7" s="76">
        <v>260.47899999999998</v>
      </c>
      <c r="F7" s="17" t="s">
        <v>65</v>
      </c>
    </row>
    <row r="8" spans="3:11" ht="13.8" x14ac:dyDescent="0.3">
      <c r="C8" s="16" t="s">
        <v>66</v>
      </c>
      <c r="D8" s="15"/>
      <c r="E8" s="110" t="s">
        <v>61</v>
      </c>
      <c r="F8" s="17"/>
    </row>
    <row r="9" spans="3:11" ht="13.8" x14ac:dyDescent="0.3">
      <c r="C9" s="16" t="s">
        <v>67</v>
      </c>
      <c r="D9" s="15"/>
      <c r="E9" s="111" t="s">
        <v>68</v>
      </c>
      <c r="F9" s="17"/>
    </row>
    <row r="10" spans="3:11" ht="13.8" x14ac:dyDescent="0.3">
      <c r="C10" s="16" t="s">
        <v>69</v>
      </c>
      <c r="D10" s="15"/>
      <c r="E10" s="76">
        <v>237.09</v>
      </c>
      <c r="F10" s="17"/>
    </row>
    <row r="11" spans="3:11" ht="13.8" x14ac:dyDescent="0.3">
      <c r="C11" s="16" t="s">
        <v>70</v>
      </c>
      <c r="D11" s="15"/>
      <c r="E11" s="21">
        <v>248.35900000000001</v>
      </c>
      <c r="F11" s="17"/>
    </row>
    <row r="12" spans="3:11" ht="13.8" x14ac:dyDescent="0.3">
      <c r="C12" s="18" t="s">
        <v>27</v>
      </c>
      <c r="D12" s="19"/>
      <c r="E12" s="22"/>
      <c r="F12" s="20" t="s">
        <v>71</v>
      </c>
    </row>
    <row r="15" spans="3:11" ht="41.4" x14ac:dyDescent="0.25">
      <c r="C15" s="45" t="s">
        <v>53</v>
      </c>
      <c r="D15" s="45" t="s">
        <v>28</v>
      </c>
      <c r="E15" s="112" t="s">
        <v>29</v>
      </c>
      <c r="F15" s="45" t="s">
        <v>56</v>
      </c>
      <c r="G15" s="45" t="s">
        <v>72</v>
      </c>
      <c r="H15" s="45" t="s">
        <v>73</v>
      </c>
      <c r="I15" s="45" t="s">
        <v>74</v>
      </c>
      <c r="J15" s="45" t="s">
        <v>30</v>
      </c>
      <c r="K15" s="45" t="s">
        <v>31</v>
      </c>
    </row>
    <row r="16" spans="3:11" x14ac:dyDescent="0.25">
      <c r="C16" t="s">
        <v>39</v>
      </c>
      <c r="D16" t="s">
        <v>76</v>
      </c>
      <c r="E16" s="113">
        <v>0.92920000000000003</v>
      </c>
      <c r="F16" s="113">
        <v>0.83909999999999996</v>
      </c>
      <c r="G16" s="50">
        <v>80.977121764518117</v>
      </c>
      <c r="H16" s="113">
        <v>7.7062503186712625</v>
      </c>
      <c r="I16" s="50">
        <v>3.1721448287921916</v>
      </c>
      <c r="J16" s="50">
        <v>54.351999999999997</v>
      </c>
      <c r="K16" s="113">
        <v>4807.7184999999999</v>
      </c>
    </row>
    <row r="17" spans="3:11" x14ac:dyDescent="0.25">
      <c r="C17" t="s">
        <v>39</v>
      </c>
      <c r="D17" t="s">
        <v>77</v>
      </c>
      <c r="E17" s="113">
        <v>1.0224</v>
      </c>
      <c r="F17" s="113">
        <v>0.95579999999999998</v>
      </c>
      <c r="G17" s="50">
        <v>89.099235139951915</v>
      </c>
      <c r="H17" s="113">
        <v>8.7780169879466001</v>
      </c>
      <c r="I17" s="50">
        <v>3.4903151882879215</v>
      </c>
      <c r="J17" s="50">
        <v>59.804000000000002</v>
      </c>
      <c r="K17" s="113">
        <v>5476.3643000000002</v>
      </c>
    </row>
    <row r="18" spans="3:11" x14ac:dyDescent="0.25">
      <c r="C18" t="s">
        <v>39</v>
      </c>
      <c r="D18" t="s">
        <v>75</v>
      </c>
      <c r="E18" s="113">
        <v>1.0737000000000001</v>
      </c>
      <c r="F18" s="113">
        <v>0.99099999999999999</v>
      </c>
      <c r="G18" s="50">
        <v>93.569883382009365</v>
      </c>
      <c r="H18" s="113">
        <v>9.1012919387477318</v>
      </c>
      <c r="I18" s="50">
        <v>3.6654454398129319</v>
      </c>
      <c r="J18" s="50">
        <v>62.804000000000002</v>
      </c>
      <c r="K18" s="113">
        <v>5678.0468000000001</v>
      </c>
    </row>
    <row r="19" spans="3:11" x14ac:dyDescent="0.25">
      <c r="C19" t="s">
        <v>39</v>
      </c>
      <c r="D19" t="s">
        <v>78</v>
      </c>
      <c r="E19" s="113">
        <v>1.0464</v>
      </c>
      <c r="F19" s="113">
        <v>1.0247999999999999</v>
      </c>
      <c r="G19" s="50">
        <v>91.190766481265342</v>
      </c>
      <c r="H19" s="113">
        <v>9.4117093630965432</v>
      </c>
      <c r="I19" s="50">
        <v>3.572247469703131</v>
      </c>
      <c r="J19" s="50">
        <v>61.207000000000001</v>
      </c>
      <c r="K19" s="113">
        <v>5871.7076999999999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2022-03-08T18:21:47Z</dcterms:modified>
</cp:coreProperties>
</file>