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DB18DD2C-B366-493A-B303-B844FA988DE9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  <c r="J7" i="1"/>
  <c r="J6" i="1"/>
  <c r="J5" i="1"/>
  <c r="I13" i="1"/>
  <c r="I12" i="1"/>
  <c r="I11" i="1"/>
  <c r="I10" i="1"/>
  <c r="I9" i="1"/>
  <c r="I8" i="1"/>
  <c r="I7" i="1"/>
  <c r="I6" i="1"/>
  <c r="I5" i="1"/>
  <c r="L6" i="3"/>
  <c r="L7" i="3"/>
  <c r="L8" i="3"/>
  <c r="E6" i="1"/>
  <c r="E7" i="1"/>
  <c r="E8" i="1"/>
  <c r="E9" i="1"/>
  <c r="E10" i="1"/>
  <c r="E11" i="1"/>
  <c r="E12" i="1"/>
  <c r="E13" i="1"/>
  <c r="D6" i="1"/>
  <c r="D7" i="1"/>
  <c r="D8" i="1"/>
  <c r="D9" i="1"/>
  <c r="D10" i="1"/>
  <c r="D11" i="1"/>
  <c r="D12" i="1"/>
  <c r="D13" i="1"/>
  <c r="E5" i="1"/>
  <c r="D5" i="1"/>
  <c r="G13" i="1" l="1"/>
  <c r="G12" i="1"/>
  <c r="G11" i="1"/>
  <c r="G14" i="1" s="1"/>
  <c r="H13" i="1"/>
  <c r="H12" i="1"/>
  <c r="H11" i="1"/>
  <c r="H10" i="1"/>
  <c r="H9" i="1"/>
  <c r="H8" i="1"/>
  <c r="H7" i="1"/>
  <c r="H6" i="1"/>
  <c r="H5" i="1"/>
  <c r="K14" i="1" l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<sst xmlns="http://schemas.openxmlformats.org/spreadsheetml/2006/main" count="130" uniqueCount="77">
  <si>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</si>
  <si>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</si>
  <si>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</si>
  <si>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</si>
  <si>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</si>
  <si>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</si>
  <si>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</si>
  <si>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</si>
  <si>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</si>
  <si>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</si>
  <si>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</si>
  <si>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</si>
  <si>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</si>
  <si>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</si>
  <si>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</si>
  <si>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</si>
  <si>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</si>
  <si>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</si>
  <si>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</si>
  <si>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</si>
  <si>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</si>
  <si>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</si>
  <si>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</si>
  <si>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</si>
  <si>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</si>
  <si>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</si>
  <si>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</si>
  <si>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</si>
  <si>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</si>
  <si>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</si>
  <si>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</si>
  <si>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</si>
  <si>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</si>
  <si>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</si>
  <si>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</si>
  <si>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</si>
  <si>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</si>
  <si>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</si>
  <si>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</si>
  <si>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</si>
  <si>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</si>
  <si>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</si>
  <si>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</si>
  <si>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</si>
  <si>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</si>
  <si>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</si>
  <si>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</si>
  <si>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</si>
  <si>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</si>
  <si>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</si>
  <si>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</si>
  <si>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</si>
  <si>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</si>
  <si>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</si>
  <si>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</si>
  <si>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</si>
  <si>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</si>
  <si>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</si>
  <si>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</si>
  <si>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</si>
  <si>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</si>
  <si>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</si>
  <si>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</si>
  <si>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</si>
  <si>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</si>
  <si>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</si>
  <si>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</si>
  <si>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</si>
  <si>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</si>
  <si>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</si>
  <si>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</si>
  <si>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</si>
  <si>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</si>
  <si>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</si>
  <si>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</si>
  <si>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</si>
  <si>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Mazo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</si>
</sst>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E17" sqref="E17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5"/>
      <c r="B2" s="55"/>
      <c r="C2" s="62"/>
      <c r="D2" s="63"/>
      <c r="E2" s="55"/>
      <c r="F2" s="48"/>
      <c r="G2" s="48"/>
      <c r="H2" s="49"/>
      <c r="I2" s="96" t="s">
        <v>16</v>
      </c>
      <c r="J2" s="97"/>
      <c r="K2" s="97"/>
      <c r="L2" s="98"/>
    </row>
    <row r="3" spans="1:15" x14ac:dyDescent="0.25">
      <c r="A3" s="99" t="s">
        <v>15</v>
      </c>
      <c r="B3" s="102" t="s">
        <v>0</v>
      </c>
      <c r="C3" s="104" t="s">
        <v>1</v>
      </c>
      <c r="D3" s="58" t="s">
        <v>2</v>
      </c>
      <c r="E3" s="57" t="s">
        <v>3</v>
      </c>
      <c r="F3" s="26" t="s">
        <v>41</v>
      </c>
      <c r="G3" s="1" t="s">
        <v>4</v>
      </c>
      <c r="H3" s="2" t="s">
        <v>5</v>
      </c>
      <c r="I3" s="47" t="s">
        <v>32</v>
      </c>
      <c r="J3" s="46" t="s">
        <v>4</v>
      </c>
      <c r="K3" s="46" t="s">
        <v>31</v>
      </c>
      <c r="L3" s="44" t="s">
        <v>41</v>
      </c>
      <c r="N3" s="101" t="s">
        <v>51</v>
      </c>
      <c r="O3" s="101"/>
    </row>
    <row r="4" spans="1:15" ht="14.4" x14ac:dyDescent="0.3">
      <c r="A4" s="100"/>
      <c r="B4" s="103"/>
      <c r="C4" s="105"/>
      <c r="D4" s="47" t="s">
        <v>6</v>
      </c>
      <c r="E4" s="44" t="s">
        <v>7</v>
      </c>
      <c r="F4" s="27" t="s">
        <v>48</v>
      </c>
      <c r="G4" s="3" t="s">
        <v>50</v>
      </c>
      <c r="H4" s="4" t="s">
        <v>8</v>
      </c>
      <c r="I4" s="61" t="s">
        <v>14</v>
      </c>
      <c r="J4" s="59" t="s">
        <v>14</v>
      </c>
      <c r="K4" s="59" t="s">
        <v>14</v>
      </c>
      <c r="L4" s="60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92">
        <f>VLOOKUP($C5,Px!$D$16:$K$18,8,0)</f>
        <v>4995.0767999999998</v>
      </c>
      <c r="E5" s="64">
        <f>VLOOKUP($C5,Px!$D$16:$K$18,7,0)</f>
        <v>55.619</v>
      </c>
      <c r="F5" s="64"/>
      <c r="G5" s="6"/>
      <c r="H5" s="66">
        <f>(COOPELAN!C6)/1000</f>
        <v>10.292135525979488</v>
      </c>
      <c r="I5" s="68">
        <f>ROUND(H5*E5*1000,0)</f>
        <v>572438</v>
      </c>
      <c r="J5" s="69">
        <f>ROUND(G5*D5*1000,0)</f>
        <v>0</v>
      </c>
      <c r="K5" s="69"/>
      <c r="L5" s="70">
        <f t="shared" ref="L5:L12" si="0">H5*F5*1000</f>
        <v>0</v>
      </c>
      <c r="N5" s="9" t="str">
        <f>"Active Energy: "&amp;TEXT(H14*1000,"#,###")&amp;" kWh"</f>
        <v>Active Energy: 276,363 kWh</v>
      </c>
      <c r="O5" s="10">
        <f>I14</f>
        <v>15573886</v>
      </c>
    </row>
    <row r="6" spans="1:15" x14ac:dyDescent="0.25">
      <c r="A6" t="s">
        <v>60</v>
      </c>
      <c r="B6" t="s">
        <v>9</v>
      </c>
      <c r="C6" s="89" t="s">
        <v>59</v>
      </c>
      <c r="D6" s="93">
        <f>VLOOKUP($C6,Px!$D$16:$K$18,8,0)</f>
        <v>4837.5123999999996</v>
      </c>
      <c r="E6" s="65">
        <f>VLOOKUP($C6,Px!$D$16:$K$18,7,0)</f>
        <v>56.499000000000002</v>
      </c>
      <c r="F6" s="65"/>
      <c r="G6" s="7"/>
      <c r="H6" s="67">
        <f>(COOPELAN!F6)/1000</f>
        <v>70.071058114341554</v>
      </c>
      <c r="I6" s="71">
        <f>ROUND(H6*E6*1000,0)</f>
        <v>3958945</v>
      </c>
      <c r="J6" s="72">
        <f>ROUND(G6*D6*1000,0)</f>
        <v>0</v>
      </c>
      <c r="K6" s="72"/>
      <c r="L6" s="73">
        <f t="shared" si="0"/>
        <v>0</v>
      </c>
      <c r="N6" s="9" t="str">
        <f>"Capacity: "&amp;TEXT(G14*1000,"###")&amp;" kW"</f>
        <v>Capacity: 440 kW</v>
      </c>
      <c r="O6" s="10">
        <f>J14</f>
        <v>2135562</v>
      </c>
    </row>
    <row r="7" spans="1:15" x14ac:dyDescent="0.25">
      <c r="A7" t="s">
        <v>60</v>
      </c>
      <c r="B7" t="s">
        <v>9</v>
      </c>
      <c r="C7" s="89" t="s">
        <v>61</v>
      </c>
      <c r="D7" s="93">
        <f>VLOOKUP($C7,Px!$D$16:$K$18,8,0)</f>
        <v>4859.2849999999999</v>
      </c>
      <c r="E7" s="65">
        <f>VLOOKUP($C7,Px!$D$16:$K$18,7,0)</f>
        <v>55.091999999999999</v>
      </c>
      <c r="F7" s="65"/>
      <c r="G7" s="7"/>
      <c r="H7" s="67">
        <f>(COOPELAN!I6)/1000</f>
        <v>2.1846359005267741</v>
      </c>
      <c r="I7" s="71">
        <f>ROUND(H7*E7*1000,0)</f>
        <v>120356</v>
      </c>
      <c r="J7" s="72">
        <f>ROUND(G7*D7*1000,0)</f>
        <v>0</v>
      </c>
      <c r="K7" s="72"/>
      <c r="L7" s="73">
        <f t="shared" si="0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89" t="s">
        <v>36</v>
      </c>
      <c r="D8" s="93">
        <f>VLOOKUP($C8,Px!$D$16:$K$18,8,0)</f>
        <v>4995.0767999999998</v>
      </c>
      <c r="E8" s="65">
        <f>VLOOKUP($C8,Px!$D$16:$K$18,7,0)</f>
        <v>55.619</v>
      </c>
      <c r="F8" s="65"/>
      <c r="G8" s="7"/>
      <c r="H8" s="67">
        <f>(COOPELAN!D7)/1000</f>
        <v>15.610123886510065</v>
      </c>
      <c r="I8" s="71">
        <f>ROUND(H8*E8*1000,0)</f>
        <v>868219</v>
      </c>
      <c r="J8" s="72">
        <f>ROUND(G8*D8*1000,0)</f>
        <v>0</v>
      </c>
      <c r="K8" s="72"/>
      <c r="L8" s="73">
        <f t="shared" ref="L8:L10" si="1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89" t="s">
        <v>59</v>
      </c>
      <c r="D9" s="93">
        <f>VLOOKUP($C9,Px!$D$16:$K$18,8,0)</f>
        <v>4837.5123999999996</v>
      </c>
      <c r="E9" s="65">
        <f>VLOOKUP($C9,Px!$D$16:$K$18,7,0)</f>
        <v>56.499000000000002</v>
      </c>
      <c r="F9" s="65"/>
      <c r="G9" s="7"/>
      <c r="H9" s="67">
        <f>(COOPELAN!G7)/1000</f>
        <v>104.8785975927368</v>
      </c>
      <c r="I9" s="71">
        <f>ROUND(H9*E9*1000,0)</f>
        <v>5925536</v>
      </c>
      <c r="J9" s="72">
        <f>ROUND(G9*D9*1000,0)</f>
        <v>0</v>
      </c>
      <c r="K9" s="72"/>
      <c r="L9" s="73">
        <f t="shared" si="1"/>
        <v>0</v>
      </c>
      <c r="N9" s="11" t="s">
        <v>12</v>
      </c>
      <c r="O9" s="12">
        <f>SUM(O5:O8)</f>
        <v>17709448</v>
      </c>
    </row>
    <row r="10" spans="1:15" x14ac:dyDescent="0.25">
      <c r="A10" t="s">
        <v>60</v>
      </c>
      <c r="B10" t="s">
        <v>10</v>
      </c>
      <c r="C10" s="89" t="s">
        <v>61</v>
      </c>
      <c r="D10" s="93">
        <f>VLOOKUP($C10,Px!$D$16:$K$18,8,0)</f>
        <v>4859.2849999999999</v>
      </c>
      <c r="E10" s="65">
        <f>VLOOKUP($C10,Px!$D$16:$K$18,7,0)</f>
        <v>55.091999999999999</v>
      </c>
      <c r="F10" s="65"/>
      <c r="G10" s="7"/>
      <c r="H10" s="67">
        <f>(COOPELAN!J7)/1000</f>
        <v>3.2833236756136914</v>
      </c>
      <c r="I10" s="71">
        <f>ROUND(H10*E10*1000,0)</f>
        <v>180885</v>
      </c>
      <c r="J10" s="72">
        <f>ROUND(G10*D10*1000,0)</f>
        <v>0</v>
      </c>
      <c r="K10" s="72"/>
      <c r="L10" s="73">
        <f t="shared" si="1"/>
        <v>0</v>
      </c>
    </row>
    <row r="11" spans="1:15" x14ac:dyDescent="0.25">
      <c r="A11" t="s">
        <v>60</v>
      </c>
      <c r="B11" t="s">
        <v>11</v>
      </c>
      <c r="C11" s="89" t="s">
        <v>36</v>
      </c>
      <c r="D11" s="93">
        <f>VLOOKUP($C11,Px!$D$16:$K$18,8,0)</f>
        <v>4995.0767999999998</v>
      </c>
      <c r="E11" s="65">
        <f>VLOOKUP($C11,Px!$D$16:$K$18,7,0)</f>
        <v>55.619</v>
      </c>
      <c r="F11" s="65"/>
      <c r="G11" s="7">
        <f>COOPELAN!M8/1000</f>
        <v>5.1383963405072342E-2</v>
      </c>
      <c r="H11" s="67">
        <f>(COOPELAN!E8)/1000</f>
        <v>8.1847118107642665</v>
      </c>
      <c r="I11" s="71">
        <f>ROUND(H11*E11*1000,0)</f>
        <v>455225</v>
      </c>
      <c r="J11" s="72">
        <f>ROUND(G11*D11*1000,)</f>
        <v>256667</v>
      </c>
      <c r="K11" s="72"/>
      <c r="L11" s="73">
        <f t="shared" si="0"/>
        <v>0</v>
      </c>
    </row>
    <row r="12" spans="1:15" x14ac:dyDescent="0.25">
      <c r="A12" t="s">
        <v>60</v>
      </c>
      <c r="B12" t="s">
        <v>11</v>
      </c>
      <c r="C12" s="89" t="s">
        <v>59</v>
      </c>
      <c r="D12" s="93">
        <f>VLOOKUP($C12,Px!$D$16:$K$18,8,0)</f>
        <v>4837.5123999999996</v>
      </c>
      <c r="E12" s="65">
        <f>VLOOKUP($C12,Px!$D$16:$K$18,7,0)</f>
        <v>56.499000000000002</v>
      </c>
      <c r="F12" s="65"/>
      <c r="G12" s="7">
        <f>COOPELAN!N8/1000</f>
        <v>0.37655904539279761</v>
      </c>
      <c r="H12" s="67">
        <f>(COOPELAN!H8)/1000</f>
        <v>59.980333591244687</v>
      </c>
      <c r="I12" s="71">
        <f>ROUND(H12*E12*1000,0)</f>
        <v>3388829</v>
      </c>
      <c r="J12" s="72">
        <f>ROUND(G12*D12*1000,0)</f>
        <v>1821609</v>
      </c>
      <c r="K12" s="72"/>
      <c r="L12" s="73">
        <f t="shared" si="0"/>
        <v>0</v>
      </c>
    </row>
    <row r="13" spans="1:15" x14ac:dyDescent="0.25">
      <c r="A13" t="s">
        <v>60</v>
      </c>
      <c r="B13" t="s">
        <v>11</v>
      </c>
      <c r="C13" s="89" t="s">
        <v>61</v>
      </c>
      <c r="D13" s="94">
        <f>VLOOKUP($C13,Px!$D$16:$K$18,8,0)</f>
        <v>4859.2849999999999</v>
      </c>
      <c r="E13" s="95">
        <f>VLOOKUP($C13,Px!$D$16:$K$18,7,0)</f>
        <v>55.091999999999999</v>
      </c>
      <c r="F13" s="65"/>
      <c r="G13" s="7">
        <f>COOPELAN!O8/1000</f>
        <v>1.1789039908078624E-2</v>
      </c>
      <c r="H13" s="67">
        <f>(COOPELAN!K8)/1000</f>
        <v>1.8778211679112604</v>
      </c>
      <c r="I13" s="71">
        <f>ROUND(H13*E13*1000,0)</f>
        <v>103453</v>
      </c>
      <c r="J13" s="72">
        <f>ROUND(G13*D13*1000,0)</f>
        <v>57286</v>
      </c>
      <c r="K13" s="72"/>
      <c r="L13" s="73">
        <f>H13*F13*1000</f>
        <v>0</v>
      </c>
    </row>
    <row r="14" spans="1:15" ht="14.4" x14ac:dyDescent="0.3">
      <c r="A14" s="14"/>
      <c r="B14" s="14"/>
      <c r="C14" s="14"/>
      <c r="D14" s="90"/>
      <c r="E14" s="91"/>
      <c r="F14" s="77" t="s">
        <v>12</v>
      </c>
      <c r="G14" s="78">
        <f>SUM(G5:G13)</f>
        <v>0.43973204870594856</v>
      </c>
      <c r="H14" s="80">
        <f t="shared" ref="H14:L14" si="2">SUM(H5:H13)</f>
        <v>276.36274126562859</v>
      </c>
      <c r="I14" s="79">
        <f>SUM(I5:I13)</f>
        <v>15573886</v>
      </c>
      <c r="J14" s="79">
        <f t="shared" si="2"/>
        <v>2135562</v>
      </c>
      <c r="K14" s="79">
        <f t="shared" si="2"/>
        <v>0</v>
      </c>
      <c r="L14" s="76">
        <f t="shared" si="2"/>
        <v>0</v>
      </c>
    </row>
    <row r="16" spans="1:15" x14ac:dyDescent="0.25">
      <c r="E16" s="9" t="s">
        <v>53</v>
      </c>
      <c r="F16" t="s">
        <v>54</v>
      </c>
      <c r="M16" s="74"/>
    </row>
    <row r="20" spans="1:15" ht="13.8" x14ac:dyDescent="0.25">
      <c r="I20" s="56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N13" sqref="N13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62</v>
      </c>
    </row>
    <row r="3" spans="1:19" ht="15" thickBot="1" x14ac:dyDescent="0.35">
      <c r="A3" s="28" t="s">
        <v>37</v>
      </c>
      <c r="B3" s="28" t="s">
        <v>76</v>
      </c>
      <c r="C3" s="106" t="s">
        <v>38</v>
      </c>
      <c r="D3" s="107"/>
      <c r="E3" s="107"/>
      <c r="F3" s="107"/>
      <c r="G3" s="107"/>
      <c r="H3" s="107"/>
      <c r="I3" s="107"/>
      <c r="J3" s="107"/>
      <c r="K3" s="107"/>
      <c r="L3" s="108"/>
      <c r="M3" s="106" t="s">
        <v>22</v>
      </c>
      <c r="N3" s="107"/>
      <c r="O3" s="108"/>
      <c r="R3" s="29"/>
      <c r="S3" s="30"/>
    </row>
    <row r="4" spans="1:19" ht="15" thickBot="1" x14ac:dyDescent="0.35">
      <c r="C4" s="109" t="s">
        <v>56</v>
      </c>
      <c r="D4" s="109"/>
      <c r="E4" s="109"/>
      <c r="F4" s="109" t="s">
        <v>57</v>
      </c>
      <c r="G4" s="109"/>
      <c r="H4" s="109"/>
      <c r="I4" s="109" t="s">
        <v>58</v>
      </c>
      <c r="J4" s="109"/>
      <c r="K4" s="109"/>
      <c r="L4" s="110" t="s">
        <v>39</v>
      </c>
      <c r="M4" s="106" t="s">
        <v>40</v>
      </c>
      <c r="N4" s="107"/>
      <c r="O4" s="108"/>
      <c r="S4" s="31"/>
    </row>
    <row r="5" spans="1:19" ht="15" thickBot="1" x14ac:dyDescent="0.35">
      <c r="A5" s="32" t="s">
        <v>42</v>
      </c>
      <c r="B5" s="33" t="s">
        <v>43</v>
      </c>
      <c r="C5" s="34" t="s">
        <v>33</v>
      </c>
      <c r="D5" s="35" t="s">
        <v>34</v>
      </c>
      <c r="E5" s="36" t="s">
        <v>35</v>
      </c>
      <c r="F5" s="34" t="s">
        <v>33</v>
      </c>
      <c r="G5" s="35" t="s">
        <v>34</v>
      </c>
      <c r="H5" s="36" t="s">
        <v>35</v>
      </c>
      <c r="I5" s="34" t="s">
        <v>33</v>
      </c>
      <c r="J5" s="35" t="s">
        <v>34</v>
      </c>
      <c r="K5" s="36" t="s">
        <v>35</v>
      </c>
      <c r="L5" s="111"/>
      <c r="M5" s="37" t="s">
        <v>56</v>
      </c>
      <c r="N5" s="38" t="s">
        <v>57</v>
      </c>
      <c r="O5" s="38" t="s">
        <v>58</v>
      </c>
      <c r="S5" s="31"/>
    </row>
    <row r="6" spans="1:19" ht="14.4" x14ac:dyDescent="0.3">
      <c r="A6" s="39" t="s">
        <v>44</v>
      </c>
      <c r="B6" s="40" t="s">
        <v>45</v>
      </c>
      <c r="C6" s="52">
        <v>10292.135525979487</v>
      </c>
      <c r="D6" s="53">
        <v>0</v>
      </c>
      <c r="E6" s="53">
        <v>0</v>
      </c>
      <c r="F6" s="53">
        <v>70071.058114341547</v>
      </c>
      <c r="G6" s="53">
        <v>0</v>
      </c>
      <c r="H6" s="53">
        <v>0</v>
      </c>
      <c r="I6" s="53">
        <v>2184.6359005267741</v>
      </c>
      <c r="J6" s="53">
        <v>0</v>
      </c>
      <c r="K6" s="54">
        <v>0</v>
      </c>
      <c r="L6" s="51">
        <f>SUM(C6:K6)</f>
        <v>82547.829540847801</v>
      </c>
      <c r="M6" s="41">
        <v>0</v>
      </c>
      <c r="N6" s="41">
        <v>0</v>
      </c>
      <c r="O6" s="41">
        <v>0</v>
      </c>
      <c r="P6" s="42"/>
      <c r="S6" s="43"/>
    </row>
    <row r="7" spans="1:19" ht="14.4" x14ac:dyDescent="0.3">
      <c r="A7" s="39" t="s">
        <v>44</v>
      </c>
      <c r="B7" s="40" t="s">
        <v>46</v>
      </c>
      <c r="C7" s="52">
        <v>0</v>
      </c>
      <c r="D7" s="53">
        <v>15610.123886510066</v>
      </c>
      <c r="E7" s="53">
        <v>0</v>
      </c>
      <c r="F7" s="53">
        <v>0</v>
      </c>
      <c r="G7" s="53">
        <v>104878.5975927368</v>
      </c>
      <c r="H7" s="53">
        <v>0</v>
      </c>
      <c r="I7" s="53">
        <v>0</v>
      </c>
      <c r="J7" s="53">
        <v>3283.3236756136916</v>
      </c>
      <c r="K7" s="54">
        <v>0</v>
      </c>
      <c r="L7" s="51">
        <f>SUM(C7:K7)</f>
        <v>123772.04515486055</v>
      </c>
      <c r="M7" s="41">
        <v>0</v>
      </c>
      <c r="N7" s="41">
        <v>0</v>
      </c>
      <c r="O7" s="41">
        <v>0</v>
      </c>
      <c r="P7" s="42"/>
      <c r="S7" s="43"/>
    </row>
    <row r="8" spans="1:19" ht="14.4" x14ac:dyDescent="0.3">
      <c r="A8" s="39" t="s">
        <v>44</v>
      </c>
      <c r="B8" s="40" t="s">
        <v>47</v>
      </c>
      <c r="C8" s="52">
        <v>0</v>
      </c>
      <c r="D8" s="53">
        <v>0</v>
      </c>
      <c r="E8" s="53">
        <v>8184.7118107642673</v>
      </c>
      <c r="F8" s="53">
        <v>0</v>
      </c>
      <c r="G8" s="53">
        <v>0</v>
      </c>
      <c r="H8" s="53">
        <v>59980.333591244686</v>
      </c>
      <c r="I8" s="53">
        <v>0</v>
      </c>
      <c r="J8" s="53">
        <v>0</v>
      </c>
      <c r="K8" s="54">
        <v>1877.8211679112603</v>
      </c>
      <c r="L8" s="51">
        <f>SUM(C8:K8)</f>
        <v>70042.86656992021</v>
      </c>
      <c r="M8" s="41">
        <v>51.383963405072343</v>
      </c>
      <c r="N8" s="41">
        <v>376.5590453927976</v>
      </c>
      <c r="O8" s="41">
        <v>11.789039908078625</v>
      </c>
      <c r="P8" s="42"/>
      <c r="S8" s="43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J10" sqref="J1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17</v>
      </c>
      <c r="D2" s="16"/>
      <c r="E2" s="16" t="s">
        <v>18</v>
      </c>
      <c r="F2" s="17" t="s">
        <v>19</v>
      </c>
    </row>
    <row r="3" spans="3:11" ht="13.8" x14ac:dyDescent="0.3">
      <c r="C3" s="19" t="s">
        <v>20</v>
      </c>
      <c r="D3" s="18" t="s">
        <v>21</v>
      </c>
      <c r="E3" s="18">
        <v>79.322000000000003</v>
      </c>
      <c r="F3" s="20" t="s">
        <v>63</v>
      </c>
      <c r="H3" s="112" t="s">
        <v>64</v>
      </c>
      <c r="I3" s="113"/>
    </row>
    <row r="4" spans="3:11" ht="13.8" x14ac:dyDescent="0.3">
      <c r="C4" s="21" t="s">
        <v>22</v>
      </c>
      <c r="D4" s="22" t="s">
        <v>23</v>
      </c>
      <c r="E4" s="22">
        <v>8.3592999999999993</v>
      </c>
      <c r="F4" s="23" t="s">
        <v>63</v>
      </c>
      <c r="H4" s="74" t="s">
        <v>65</v>
      </c>
      <c r="I4" s="83">
        <v>0.93996007442596441</v>
      </c>
    </row>
    <row r="5" spans="3:11" ht="13.8" x14ac:dyDescent="0.3">
      <c r="C5" s="15" t="s">
        <v>17</v>
      </c>
      <c r="D5" s="16"/>
      <c r="E5" s="16" t="s">
        <v>18</v>
      </c>
      <c r="F5" s="17" t="s">
        <v>19</v>
      </c>
      <c r="H5" s="84" t="s">
        <v>22</v>
      </c>
      <c r="I5" s="85">
        <v>0.83945236799718903</v>
      </c>
    </row>
    <row r="6" spans="3:11" ht="13.8" x14ac:dyDescent="0.3">
      <c r="C6" s="19" t="s">
        <v>24</v>
      </c>
      <c r="D6" s="18"/>
      <c r="E6" s="18">
        <v>743.19</v>
      </c>
      <c r="F6" s="20" t="s">
        <v>66</v>
      </c>
    </row>
    <row r="7" spans="3:11" ht="13.8" x14ac:dyDescent="0.3">
      <c r="C7" s="19" t="s">
        <v>25</v>
      </c>
      <c r="D7" s="18"/>
      <c r="E7" s="75">
        <v>260.47899999999998</v>
      </c>
      <c r="F7" s="20" t="s">
        <v>66</v>
      </c>
    </row>
    <row r="8" spans="3:11" ht="13.8" x14ac:dyDescent="0.3">
      <c r="C8" s="19" t="s">
        <v>67</v>
      </c>
      <c r="D8" s="18"/>
      <c r="E8" s="86" t="s">
        <v>62</v>
      </c>
      <c r="F8" s="20"/>
    </row>
    <row r="9" spans="3:11" ht="13.8" x14ac:dyDescent="0.3">
      <c r="C9" s="19" t="s">
        <v>68</v>
      </c>
      <c r="D9" s="18"/>
      <c r="E9" s="87" t="s">
        <v>69</v>
      </c>
      <c r="F9" s="20"/>
    </row>
    <row r="10" spans="3:11" ht="13.8" x14ac:dyDescent="0.3">
      <c r="C10" s="19" t="s">
        <v>70</v>
      </c>
      <c r="D10" s="18"/>
      <c r="E10" s="75">
        <v>237.09</v>
      </c>
      <c r="F10" s="20"/>
    </row>
    <row r="11" spans="3:11" ht="13.8" x14ac:dyDescent="0.3">
      <c r="C11" s="19" t="s">
        <v>71</v>
      </c>
      <c r="D11" s="18"/>
      <c r="E11" s="24">
        <v>248.35900000000001</v>
      </c>
      <c r="F11" s="20"/>
    </row>
    <row r="12" spans="3:11" ht="13.8" x14ac:dyDescent="0.3">
      <c r="C12" s="21" t="s">
        <v>26</v>
      </c>
      <c r="D12" s="22"/>
      <c r="E12" s="25"/>
      <c r="F12" s="23" t="s">
        <v>72</v>
      </c>
    </row>
    <row r="15" spans="3:11" ht="41.4" x14ac:dyDescent="0.25">
      <c r="C15" s="45" t="s">
        <v>49</v>
      </c>
      <c r="D15" s="45" t="s">
        <v>27</v>
      </c>
      <c r="E15" s="88" t="s">
        <v>28</v>
      </c>
      <c r="F15" s="45" t="s">
        <v>52</v>
      </c>
      <c r="G15" s="45" t="s">
        <v>73</v>
      </c>
      <c r="H15" s="45" t="s">
        <v>74</v>
      </c>
      <c r="I15" s="45" t="s">
        <v>75</v>
      </c>
      <c r="J15" s="45" t="s">
        <v>29</v>
      </c>
      <c r="K15" s="45" t="s">
        <v>30</v>
      </c>
    </row>
    <row r="16" spans="3:11" x14ac:dyDescent="0.25">
      <c r="C16" t="s">
        <v>60</v>
      </c>
      <c r="D16" t="s">
        <v>56</v>
      </c>
      <c r="E16" s="81">
        <v>0.94830000000000003</v>
      </c>
      <c r="F16" s="81">
        <v>0.87180000000000002</v>
      </c>
      <c r="G16" s="50">
        <v>82.641632123646716</v>
      </c>
      <c r="H16" s="81">
        <v>8.0065654008075402</v>
      </c>
      <c r="I16" s="50">
        <v>3.0225205621390812</v>
      </c>
      <c r="J16" s="50">
        <v>55.619</v>
      </c>
      <c r="K16" s="81">
        <v>4995.0767999999998</v>
      </c>
    </row>
    <row r="17" spans="3:11" x14ac:dyDescent="0.25">
      <c r="C17" t="s">
        <v>60</v>
      </c>
      <c r="D17" t="s">
        <v>57</v>
      </c>
      <c r="E17" s="81">
        <v>0.96330000000000005</v>
      </c>
      <c r="F17" s="81">
        <v>0.84430000000000005</v>
      </c>
      <c r="G17" s="50">
        <v>83.948839211967609</v>
      </c>
      <c r="H17" s="81">
        <v>7.7540068454941578</v>
      </c>
      <c r="I17" s="50">
        <v>3.0703301249694999</v>
      </c>
      <c r="J17" s="50">
        <v>56.499000000000002</v>
      </c>
      <c r="K17" s="81">
        <v>4837.5123999999996</v>
      </c>
    </row>
    <row r="18" spans="3:11" x14ac:dyDescent="0.25">
      <c r="C18" t="s">
        <v>60</v>
      </c>
      <c r="D18" t="s">
        <v>58</v>
      </c>
      <c r="E18" s="81">
        <v>0.93930000000000002</v>
      </c>
      <c r="F18" s="81">
        <v>0.84809999999999997</v>
      </c>
      <c r="G18" s="50">
        <v>81.857307870654182</v>
      </c>
      <c r="H18" s="81">
        <v>7.7889058458647336</v>
      </c>
      <c r="I18" s="50">
        <v>2.993834824440829</v>
      </c>
      <c r="J18" s="50">
        <v>55.091999999999999</v>
      </c>
      <c r="K18" s="81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2022-04-08T14:55:12Z</dcterms:modified>
</cp:coreProperties>
</file>