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2F94DA2A-BD24-44A7-B629-56811ACDE9BE}" xr6:coauthVersionLast="47" xr6:coauthVersionMax="47" xr10:uidLastSave="{00000000-0000-0000-0000-000000000000}"/>
  <bookViews>
    <workbookView xWindow="19110" yWindow="-90" windowWidth="19380" windowHeight="10380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J7" i="1"/>
  <c r="J6" i="1"/>
  <c r="J5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<sst xmlns="http://schemas.openxmlformats.org/spreadsheetml/2006/main" count="151" uniqueCount="80">
  <si>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</si>
  <si>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</si>
  <si>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</si>
  <si>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</si>
  <si>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</si>
  <si>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</si>
  <si>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</si>
  <si>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</si>
  <si>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</si>
  <si>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</si>
  <si>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</si>
  <si>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</si>
  <si>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</si>
  <si>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</si>
  <si>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</si>
  <si>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</si>
  <si>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</si>
  <si>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</si>
  <si>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</si>
  <si>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</si>
  <si>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</si>
  <si>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</si>
  <si>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</si>
  <si>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</si>
  <si>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</si>
  <si>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</si>
  <si>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</si>
  <si>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</si>
  <si>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</si>
  <si>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</si>
  <si>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</si>
  <si>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</si>
  <si>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</si>
  <si>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</si>
  <si>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</si>
  <si>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</si>
  <si>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</si>
  <si>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</si>
  <si>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</si>
  <si>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</si>
  <si>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</si>
  <si>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</si>
  <si>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</si>
  <si>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</si>
  <si>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</si>
  <si>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</si>
  <si>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</si>
  <si>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</si>
  <si>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</si>
  <si>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</si>
  <si>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</si>
  <si>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</si>
  <si>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</si>
  <si>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</si>
  <si>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</si>
  <si>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</si>
  <si>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</si>
  <si>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</si>
  <si>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</si>
  <si>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</si>
  <si>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</si>
  <si>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</si>
  <si>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</si>
  <si>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</si>
  <si>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</si>
  <si>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</si>
  <si>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</si>
  <si>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</si>
  <si>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</si>
  <si>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</si>
  <si>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</si>
  <si>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</si>
  <si>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</si>
  <si>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</si>
  <si>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</si>
  <si>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</si>
  <si>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</si>
  <si>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</si>
  <si>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3T S1/2021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</si>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</sst>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K13" sqref="K1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4995.0767999999998</v>
      </c>
      <c r="E5" s="98">
        <f>VLOOKUP(C5,Px!$D$16:$K$19,7,0)</f>
        <v>55.469000000000001</v>
      </c>
      <c r="F5" s="98"/>
      <c r="G5" s="6"/>
      <c r="H5" s="80">
        <f>COPELEC!I6/1000</f>
        <v>130.42834909982705</v>
      </c>
      <c r="I5" s="69">
        <f>+ROUND(H5*E5*1000,0)</f>
        <v>7234730</v>
      </c>
      <c r="J5" s="70">
        <f>ROUND(G5*D5*1000,0)</f>
        <v>0</v>
      </c>
      <c r="K5" s="69">
        <v>2896.4323095564928</v>
      </c>
      <c r="L5" s="71">
        <f t="shared" ref="L5:L14" si="0">H5*F5*1000</f>
        <v>0</v>
      </c>
      <c r="N5" s="9" t="str">
        <f>"Active Energy: "&amp;TEXT(H17*1000,"###,###")&amp;" kWh"</f>
        <v>Active Energy: 508,040 kWh</v>
      </c>
      <c r="O5" s="10">
        <f>I17</f>
        <v>28479420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5470.0618000000004</v>
      </c>
      <c r="E6" s="63">
        <f>VLOOKUP(C6,Px!$D$16:$K$19,7,0)</f>
        <v>60.98</v>
      </c>
      <c r="F6" s="63"/>
      <c r="G6" s="7"/>
      <c r="H6" s="81">
        <f>COPELEC!F6/1000</f>
        <v>8.6678865456750707</v>
      </c>
      <c r="I6" s="72">
        <f t="shared" ref="I6:I16" si="1">+ROUND(H6*E6*1000,0)</f>
        <v>528568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832 kW</v>
      </c>
      <c r="O6" s="10">
        <f>J17</f>
        <v>4208194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5683.2033000000001</v>
      </c>
      <c r="E7" s="63">
        <f>VLOOKUP(C7,Px!$D$16:$K$19,7,0)</f>
        <v>60.828000000000003</v>
      </c>
      <c r="F7" s="63"/>
      <c r="G7" s="7"/>
      <c r="H7" s="81">
        <f>COPELEC!C6/1000</f>
        <v>6.5849989599732544</v>
      </c>
      <c r="I7" s="72">
        <f t="shared" si="1"/>
        <v>400552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10068.32707308928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5730.1862000000001</v>
      </c>
      <c r="E8" s="63">
        <f>VLOOKUP(C8,Px!$D$16:$K$19,7,0)</f>
        <v>61.581000000000003</v>
      </c>
      <c r="F8" s="63"/>
      <c r="G8" s="7"/>
      <c r="H8" s="81">
        <f>COPELEC!L6/1000</f>
        <v>0.47056170983144513</v>
      </c>
      <c r="I8" s="72">
        <f t="shared" si="1"/>
        <v>28978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4995.0767999999998</v>
      </c>
      <c r="E9" s="63">
        <f>VLOOKUP(C9,Px!$D$16:$K$19,7,0)</f>
        <v>55.469000000000001</v>
      </c>
      <c r="F9" s="63"/>
      <c r="G9" s="7"/>
      <c r="H9" s="81">
        <f>COPELEC!J7/1000</f>
        <v>208.87879936291549</v>
      </c>
      <c r="I9" s="72">
        <f>+ROUND(H9*E9*1000,0)</f>
        <v>11586298</v>
      </c>
      <c r="J9" s="73">
        <f t="shared" si="2"/>
        <v>0</v>
      </c>
      <c r="K9" s="72">
        <v>4638.3700217344767</v>
      </c>
      <c r="L9" s="74">
        <f t="shared" si="3"/>
        <v>0</v>
      </c>
      <c r="N9" s="11" t="s">
        <v>12</v>
      </c>
      <c r="O9" s="12">
        <f>SUM(O5:O8)</f>
        <v>32697682.32707309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5470.0618000000004</v>
      </c>
      <c r="E10" s="63">
        <f>VLOOKUP(C10,Px!$D$16:$K$19,7,0)</f>
        <v>60.98</v>
      </c>
      <c r="F10" s="63"/>
      <c r="G10" s="7"/>
      <c r="H10" s="81">
        <f>COPELEC!G7/1000</f>
        <v>13.865323214492895</v>
      </c>
      <c r="I10" s="72">
        <f t="shared" si="1"/>
        <v>845507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5683.2033000000001</v>
      </c>
      <c r="E11" s="63">
        <f>VLOOKUP(C11,Px!$D$16:$K$19,7,0)</f>
        <v>60.828000000000003</v>
      </c>
      <c r="F11" s="63"/>
      <c r="G11" s="7"/>
      <c r="H11" s="81">
        <f>COPELEC!D7/1000</f>
        <v>10.554523914655142</v>
      </c>
      <c r="I11" s="72">
        <f t="shared" si="1"/>
        <v>642011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5730.1862000000001</v>
      </c>
      <c r="E12" s="63">
        <f>VLOOKUP(C12,Px!$D$16:$K$19,7,0)</f>
        <v>61.581000000000003</v>
      </c>
      <c r="F12" s="63"/>
      <c r="G12" s="7"/>
      <c r="H12" s="81">
        <f>COPELEC!M7/1000</f>
        <v>0.75001689802433102</v>
      </c>
      <c r="I12" s="72">
        <f t="shared" si="1"/>
        <v>46187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4995.0767999999998</v>
      </c>
      <c r="E13" s="63">
        <f>VLOOKUP(C13,Px!$D$16:$K$19,7,0)</f>
        <v>55.469000000000001</v>
      </c>
      <c r="F13" s="63"/>
      <c r="G13" s="7">
        <f>COPELEC!V8/1000</f>
        <v>0.74231338281218517</v>
      </c>
      <c r="H13" s="81">
        <f>COPELEC!K8/1000</f>
        <v>114.03493413775023</v>
      </c>
      <c r="I13" s="72">
        <f t="shared" si="1"/>
        <v>6325404</v>
      </c>
      <c r="J13" s="73">
        <f t="shared" si="2"/>
        <v>3707912</v>
      </c>
      <c r="K13" s="72">
        <v>2533.5247417983101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5470.0618000000004</v>
      </c>
      <c r="E14" s="63">
        <f>VLOOKUP(C14,Px!$D$16:$K$19,7,0)</f>
        <v>60.98</v>
      </c>
      <c r="F14" s="63"/>
      <c r="G14" s="7">
        <f>COPELEC!U8/1000</f>
        <v>4.9510191987113671E-2</v>
      </c>
      <c r="H14" s="81">
        <f>COPELEC!H8/1000</f>
        <v>7.6058058673399378</v>
      </c>
      <c r="I14" s="72">
        <f t="shared" si="1"/>
        <v>463802</v>
      </c>
      <c r="J14" s="73">
        <f t="shared" si="2"/>
        <v>270824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5683.2033000000001</v>
      </c>
      <c r="E15" s="63">
        <f>VLOOKUP(C15,Px!$D$16:$K$19,7,0)</f>
        <v>60.828000000000003</v>
      </c>
      <c r="F15" s="63"/>
      <c r="G15" s="7">
        <f>COPELEC!T8/1000</f>
        <v>3.7674021489749479E-2</v>
      </c>
      <c r="H15" s="81">
        <f>COPELEC!E8/1000</f>
        <v>5.7875213606040434</v>
      </c>
      <c r="I15" s="72">
        <f t="shared" si="1"/>
        <v>352043</v>
      </c>
      <c r="J15" s="73">
        <f t="shared" si="2"/>
        <v>214109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5730.1862000000001</v>
      </c>
      <c r="E16" s="103">
        <f>VLOOKUP(C16,Px!$D$16:$K$19,7,0)</f>
        <v>61.581000000000003</v>
      </c>
      <c r="F16" s="66"/>
      <c r="G16" s="65">
        <f>COPELEC!W8/1000</f>
        <v>2.678617764152685E-3</v>
      </c>
      <c r="H16" s="82">
        <f>COPELEC!N8/1000</f>
        <v>0.41149197547559707</v>
      </c>
      <c r="I16" s="67">
        <f t="shared" si="1"/>
        <v>25340</v>
      </c>
      <c r="J16" s="68">
        <f>ROUND(G16*D16*1000,0)</f>
        <v>15349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0.83217621405320108</v>
      </c>
      <c r="H17" s="83">
        <f t="shared" ref="H17" si="4">SUM(H5:H16)</f>
        <v>508.04021304656447</v>
      </c>
      <c r="I17" s="77">
        <f>SUM(I5:I16)</f>
        <v>28479420</v>
      </c>
      <c r="J17" s="77">
        <f>SUM(J5:J16)</f>
        <v>4208194</v>
      </c>
      <c r="K17" s="77">
        <f>SUM(K5:K16)</f>
        <v>10068.32707308928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K1" zoomScale="90" zoomScaleNormal="90" workbookViewId="0">
      <selection activeCell="P6" sqref="P6:W8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6584.9989599732544</v>
      </c>
      <c r="D6" s="52">
        <v>0</v>
      </c>
      <c r="E6" s="52">
        <v>0</v>
      </c>
      <c r="F6" s="52">
        <v>8667.88654567507</v>
      </c>
      <c r="G6" s="52">
        <v>0</v>
      </c>
      <c r="H6" s="52">
        <v>0</v>
      </c>
      <c r="I6" s="52">
        <v>130428.34909982704</v>
      </c>
      <c r="J6" s="52">
        <v>0</v>
      </c>
      <c r="K6" s="53">
        <v>0</v>
      </c>
      <c r="L6" s="52">
        <v>470.56170983144511</v>
      </c>
      <c r="M6" s="52">
        <v>0</v>
      </c>
      <c r="N6" s="53">
        <v>0</v>
      </c>
      <c r="O6" s="84">
        <f>SUM(C6:N6)</f>
        <v>146151.7963153068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10554.523914655143</v>
      </c>
      <c r="E7" s="52">
        <v>0</v>
      </c>
      <c r="F7" s="52">
        <v>0</v>
      </c>
      <c r="G7" s="52">
        <v>13865.323214492895</v>
      </c>
      <c r="H7" s="52">
        <v>0</v>
      </c>
      <c r="I7" s="52">
        <v>0</v>
      </c>
      <c r="J7" s="52">
        <v>208878.79936291548</v>
      </c>
      <c r="K7" s="53">
        <v>0</v>
      </c>
      <c r="L7" s="52">
        <v>0</v>
      </c>
      <c r="M7" s="52">
        <v>750.016898024331</v>
      </c>
      <c r="N7" s="53">
        <v>0</v>
      </c>
      <c r="O7" s="84">
        <f t="shared" ref="O7:O8" si="0">SUM(C7:N7)</f>
        <v>234048.66339008787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5787.5213606040434</v>
      </c>
      <c r="F8" s="52">
        <v>0</v>
      </c>
      <c r="G8" s="52">
        <v>0</v>
      </c>
      <c r="H8" s="52">
        <v>7605.8058673399382</v>
      </c>
      <c r="I8" s="52">
        <v>0</v>
      </c>
      <c r="J8" s="52">
        <v>0</v>
      </c>
      <c r="K8" s="53">
        <v>114034.93413775023</v>
      </c>
      <c r="L8" s="52">
        <v>0</v>
      </c>
      <c r="M8" s="52">
        <v>0</v>
      </c>
      <c r="N8" s="53">
        <v>411.49197547559709</v>
      </c>
      <c r="O8" s="84">
        <f t="shared" si="0"/>
        <v>127839.75334116981</v>
      </c>
      <c r="P8" s="38">
        <v>9.1036237741800273E-4</v>
      </c>
      <c r="Q8" s="39">
        <v>1.1963739017368774E-3</v>
      </c>
      <c r="R8" s="39">
        <v>1.7937404854694597E-2</v>
      </c>
      <c r="S8" s="39">
        <v>6.4726640256114283E-5</v>
      </c>
      <c r="T8" s="40">
        <v>37.674021489749478</v>
      </c>
      <c r="U8" s="40">
        <v>49.510191987113672</v>
      </c>
      <c r="V8" s="40">
        <v>742.31338281218518</v>
      </c>
      <c r="W8" s="40">
        <v>2.6786177641526852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J21" sqref="J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0.93996007442596441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92" t="s">
        <v>61</v>
      </c>
      <c r="F8" s="17"/>
    </row>
    <row r="9" spans="3:11" ht="13.8" x14ac:dyDescent="0.3">
      <c r="C9" s="16" t="s">
        <v>67</v>
      </c>
      <c r="D9" s="15"/>
      <c r="E9" s="93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71</v>
      </c>
      <c r="H15" s="45" t="s">
        <v>72</v>
      </c>
      <c r="I15" s="45" t="s">
        <v>73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75</v>
      </c>
      <c r="E16" s="95">
        <v>0.94830000000000003</v>
      </c>
      <c r="F16" s="95">
        <v>0.87180000000000002</v>
      </c>
      <c r="G16" s="50">
        <v>82.641632123646716</v>
      </c>
      <c r="H16" s="95">
        <v>8.0065654008075402</v>
      </c>
      <c r="I16" s="50">
        <v>3.2373492694184627</v>
      </c>
      <c r="J16" s="50">
        <v>55.469000000000001</v>
      </c>
      <c r="K16" s="95">
        <v>4995.0767999999998</v>
      </c>
    </row>
    <row r="17" spans="3:11" x14ac:dyDescent="0.25">
      <c r="C17" t="s">
        <v>39</v>
      </c>
      <c r="D17" t="s">
        <v>76</v>
      </c>
      <c r="E17" s="95">
        <v>1.0425</v>
      </c>
      <c r="F17" s="95">
        <v>0.95469999999999999</v>
      </c>
      <c r="G17" s="50">
        <v>90.850892638301914</v>
      </c>
      <c r="H17" s="95">
        <v>8.7679146457340664</v>
      </c>
      <c r="I17" s="50">
        <v>3.5589334739731595</v>
      </c>
      <c r="J17" s="50">
        <v>60.98</v>
      </c>
      <c r="K17" s="95">
        <v>5470.0618000000004</v>
      </c>
    </row>
    <row r="18" spans="3:11" x14ac:dyDescent="0.25">
      <c r="C18" t="s">
        <v>39</v>
      </c>
      <c r="D18" t="s">
        <v>74</v>
      </c>
      <c r="E18" s="95">
        <v>1.0399</v>
      </c>
      <c r="F18" s="95">
        <v>0.9919</v>
      </c>
      <c r="G18" s="50">
        <v>90.624310076326296</v>
      </c>
      <c r="H18" s="95">
        <v>9.1095574914670792</v>
      </c>
      <c r="I18" s="50">
        <v>3.5500574768198452</v>
      </c>
      <c r="J18" s="50">
        <v>60.828000000000003</v>
      </c>
      <c r="K18" s="95">
        <v>5683.2033000000001</v>
      </c>
    </row>
    <row r="19" spans="3:11" x14ac:dyDescent="0.25">
      <c r="C19" t="s">
        <v>39</v>
      </c>
      <c r="D19" t="s">
        <v>77</v>
      </c>
      <c r="E19" s="95">
        <v>1.0528</v>
      </c>
      <c r="F19" s="95">
        <v>1.0001</v>
      </c>
      <c r="G19" s="50">
        <v>91.748508172282257</v>
      </c>
      <c r="H19" s="95">
        <v>9.1848658606877951</v>
      </c>
      <c r="I19" s="50">
        <v>3.5940960780805198</v>
      </c>
      <c r="J19" s="50">
        <v>61.581000000000003</v>
      </c>
      <c r="K19" s="95">
        <v>5730.1862000000001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2022-04-11T13:38:07Z</dcterms:modified>
</cp:coreProperties>
</file>