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5-May\"/>
    </mc:Choice>
  </mc:AlternateContent>
  <xr:revisionPtr revIDLastSave="0" documentId="13_ncr:1_{9F51B1EF-234C-47AD-9B77-EBD0732D34F9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COOPELAN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J10" i="1"/>
  <c r="J11" i="1"/>
  <c r="J9" i="1"/>
  <c r="J8" i="1"/>
  <c r="J7" i="1"/>
  <c r="J6" i="1"/>
  <c r="J5" i="1"/>
  <c r="L6" i="3"/>
  <c r="L7" i="3"/>
  <c r="L8" i="3"/>
  <c r="E6" i="1"/>
  <c r="E7" i="1"/>
  <c r="E8" i="1"/>
  <c r="E9" i="1"/>
  <c r="E10" i="1"/>
  <c r="E11" i="1"/>
  <c r="E12" i="1"/>
  <c r="E13" i="1"/>
  <c r="D6" i="1"/>
  <c r="D7" i="1"/>
  <c r="D8" i="1"/>
  <c r="D9" i="1"/>
  <c r="D10" i="1"/>
  <c r="D11" i="1"/>
  <c r="D12" i="1"/>
  <c r="D13" i="1"/>
  <c r="E5" i="1"/>
  <c r="D5" i="1"/>
  <c r="G13" i="1" l="1"/>
  <c r="J13" i="1" s="1"/>
  <c r="G12" i="1"/>
  <c r="J12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I5" i="1" s="1"/>
  <c r="G14" i="1" l="1"/>
  <c r="K14" i="1"/>
  <c r="O7" i="1" s="1"/>
  <c r="H14" i="1" l="1"/>
  <c r="N5" i="1" s="1"/>
  <c r="N6" i="1"/>
  <c r="L10" i="1"/>
  <c r="L9" i="1"/>
  <c r="L8" i="1"/>
  <c r="L12" i="1"/>
  <c r="L5" i="1"/>
  <c r="L13" i="1"/>
  <c r="L6" i="1"/>
  <c r="L7" i="1"/>
  <c r="L11" i="1"/>
  <c r="J14" i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<sst xmlns="http://schemas.openxmlformats.org/spreadsheetml/2006/main" count="130" uniqueCount="77">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</sst>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000"/>
    <numFmt numFmtId="166" formatCode="0.000"/>
    <numFmt numFmtId="167" formatCode="_ * #,##0.000_ ;_ * \-#,##0.000_ ;_ * &quot;-&quot;_ ;_ @_ "/>
    <numFmt numFmtId="168" formatCode="_ * #,##0.00_ ;_ * \-#,##0.00_ ;_ * \-_ ;_ @_ "/>
    <numFmt numFmtId="169" formatCode="#,##0.000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4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166" fontId="4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7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8" borderId="17" xfId="0" applyFont="1" applyFill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center"/>
    </xf>
    <xf numFmtId="0" fontId="10" fillId="8" borderId="19" xfId="2" applyFont="1" applyFill="1" applyBorder="1" applyAlignment="1">
      <alignment horizontal="center" vertical="center"/>
    </xf>
    <xf numFmtId="0" fontId="10" fillId="8" borderId="20" xfId="2" applyFont="1" applyFill="1" applyBorder="1" applyAlignment="1">
      <alignment horizontal="center" vertical="center"/>
    </xf>
    <xf numFmtId="0" fontId="10" fillId="8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8" fontId="0" fillId="0" borderId="16" xfId="2" applyNumberFormat="1" applyFont="1" applyBorder="1"/>
    <xf numFmtId="164" fontId="0" fillId="0" borderId="0" xfId="1" applyFont="1"/>
    <xf numFmtId="167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3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166" fontId="5" fillId="0" borderId="0" xfId="0" applyNumberFormat="1" applyFont="1"/>
    <xf numFmtId="3" fontId="2" fillId="3" borderId="8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right"/>
    </xf>
    <xf numFmtId="169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69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4" fillId="0" borderId="16" xfId="0" applyFont="1" applyBorder="1" applyAlignment="1">
      <alignment horizontal="center" vertical="center"/>
    </xf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right"/>
    </xf>
    <xf numFmtId="0" fontId="6" fillId="6" borderId="2" xfId="0" applyFont="1" applyFill="1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2" fillId="0" borderId="3" xfId="0" applyFont="1" applyFill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G20" sqref="G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55"/>
      <c r="B2" s="55"/>
      <c r="C2" s="62"/>
      <c r="D2" s="63"/>
      <c r="E2" s="55"/>
      <c r="F2" s="48"/>
      <c r="G2" s="48"/>
      <c r="H2" s="49"/>
      <c r="I2" s="96" t="s">
        <v>16</v>
      </c>
      <c r="J2" s="97"/>
      <c r="K2" s="97"/>
      <c r="L2" s="98"/>
    </row>
    <row r="3" spans="1:15" x14ac:dyDescent="0.25">
      <c r="A3" s="99" t="s">
        <v>15</v>
      </c>
      <c r="B3" s="102" t="s">
        <v>0</v>
      </c>
      <c r="C3" s="104" t="s">
        <v>1</v>
      </c>
      <c r="D3" s="58" t="s">
        <v>2</v>
      </c>
      <c r="E3" s="57" t="s">
        <v>3</v>
      </c>
      <c r="F3" s="26" t="s">
        <v>41</v>
      </c>
      <c r="G3" s="1" t="s">
        <v>4</v>
      </c>
      <c r="H3" s="2" t="s">
        <v>5</v>
      </c>
      <c r="I3" s="47" t="s">
        <v>32</v>
      </c>
      <c r="J3" s="46" t="s">
        <v>4</v>
      </c>
      <c r="K3" s="46" t="s">
        <v>31</v>
      </c>
      <c r="L3" s="44" t="s">
        <v>41</v>
      </c>
      <c r="N3" s="101" t="s">
        <v>51</v>
      </c>
      <c r="O3" s="101"/>
    </row>
    <row r="4" spans="1:15" ht="14.4" x14ac:dyDescent="0.3">
      <c r="A4" s="100"/>
      <c r="B4" s="103"/>
      <c r="C4" s="105"/>
      <c r="D4" s="47" t="s">
        <v>6</v>
      </c>
      <c r="E4" s="44" t="s">
        <v>7</v>
      </c>
      <c r="F4" s="27" t="s">
        <v>48</v>
      </c>
      <c r="G4" s="3" t="s">
        <v>50</v>
      </c>
      <c r="H4" s="4" t="s">
        <v>8</v>
      </c>
      <c r="I4" s="61" t="s">
        <v>14</v>
      </c>
      <c r="J4" s="59" t="s">
        <v>14</v>
      </c>
      <c r="K4" s="59" t="s">
        <v>14</v>
      </c>
      <c r="L4" s="60" t="s">
        <v>14</v>
      </c>
      <c r="N4" s="8" t="s">
        <v>55</v>
      </c>
      <c r="O4" s="8" t="s">
        <v>60</v>
      </c>
    </row>
    <row r="5" spans="1:15" x14ac:dyDescent="0.25">
      <c r="A5" t="s">
        <v>60</v>
      </c>
      <c r="B5" s="5" t="s">
        <v>9</v>
      </c>
      <c r="C5" s="5" t="s">
        <v>36</v>
      </c>
      <c r="D5" s="92">
        <f>VLOOKUP($C5,Px!$D$16:$K$18,8,0)</f>
        <v>4995.0767999999998</v>
      </c>
      <c r="E5" s="64">
        <f>VLOOKUP($C5,Px!$D$16:$K$18,7,0)</f>
        <v>55.619</v>
      </c>
      <c r="F5" s="64"/>
      <c r="G5" s="6"/>
      <c r="H5" s="66">
        <f>(COOPELAN!C6)/1000</f>
        <v>6.2639026079875775</v>
      </c>
      <c r="I5" s="68">
        <f t="shared" ref="I5:I13" si="0">ROUND(H5*E5*1000,0)</f>
        <v>348392</v>
      </c>
      <c r="J5" s="69">
        <f t="shared" ref="J5:J10" si="1">ROUND(G5*D5*1000,0)</f>
        <v>0</v>
      </c>
      <c r="K5" s="69"/>
      <c r="L5" s="70">
        <f t="shared" ref="L5:L12" si="2">H5*F5*1000</f>
        <v>0</v>
      </c>
      <c r="N5" s="9" t="str">
        <f>"Active Energy: "&amp;TEXT(H14*1000,"#,###")&amp;" kWh"</f>
        <v>Active Energy: 214,545 kWh</v>
      </c>
      <c r="O5" s="10">
        <f>I14</f>
        <v>12094042</v>
      </c>
    </row>
    <row r="6" spans="1:15" x14ac:dyDescent="0.25">
      <c r="A6" t="s">
        <v>60</v>
      </c>
      <c r="B6" t="s">
        <v>9</v>
      </c>
      <c r="C6" s="89" t="s">
        <v>59</v>
      </c>
      <c r="D6" s="93">
        <f>VLOOKUP($C6,Px!$D$16:$K$18,8,0)</f>
        <v>4837.5123999999996</v>
      </c>
      <c r="E6" s="65">
        <f>VLOOKUP($C6,Px!$D$16:$K$18,7,0)</f>
        <v>56.499000000000002</v>
      </c>
      <c r="F6" s="65"/>
      <c r="G6" s="7"/>
      <c r="H6" s="67">
        <f>(COOPELAN!F6)/1000</f>
        <v>53.722741894719405</v>
      </c>
      <c r="I6" s="71">
        <f t="shared" si="0"/>
        <v>3035281</v>
      </c>
      <c r="J6" s="72">
        <f t="shared" si="1"/>
        <v>0</v>
      </c>
      <c r="K6" s="72"/>
      <c r="L6" s="73">
        <f t="shared" si="2"/>
        <v>0</v>
      </c>
      <c r="N6" s="9" t="str">
        <f>"Capacity: "&amp;TEXT(G14*1000,"###")&amp;" kW"</f>
        <v>Capacity: 445 kW</v>
      </c>
      <c r="O6" s="10">
        <f>J14</f>
        <v>2157268</v>
      </c>
    </row>
    <row r="7" spans="1:15" x14ac:dyDescent="0.25">
      <c r="A7" t="s">
        <v>60</v>
      </c>
      <c r="B7" t="s">
        <v>9</v>
      </c>
      <c r="C7" s="89" t="s">
        <v>61</v>
      </c>
      <c r="D7" s="93">
        <f>VLOOKUP($C7,Px!$D$16:$K$18,8,0)</f>
        <v>4859.2849999999999</v>
      </c>
      <c r="E7" s="65">
        <f>VLOOKUP($C7,Px!$D$16:$K$18,7,0)</f>
        <v>55.091999999999999</v>
      </c>
      <c r="F7" s="65"/>
      <c r="G7" s="7"/>
      <c r="H7" s="67">
        <f>(COOPELAN!I6)/1000</f>
        <v>1.6910931978938482</v>
      </c>
      <c r="I7" s="71">
        <f t="shared" si="0"/>
        <v>93166</v>
      </c>
      <c r="J7" s="72">
        <f t="shared" si="1"/>
        <v>0</v>
      </c>
      <c r="K7" s="72"/>
      <c r="L7" s="73">
        <f t="shared" si="2"/>
        <v>0</v>
      </c>
      <c r="N7" s="9" t="s">
        <v>13</v>
      </c>
      <c r="O7" s="10">
        <f>K14</f>
        <v>0</v>
      </c>
    </row>
    <row r="8" spans="1:15" x14ac:dyDescent="0.25">
      <c r="A8" t="s">
        <v>60</v>
      </c>
      <c r="B8" t="s">
        <v>10</v>
      </c>
      <c r="C8" s="89" t="s">
        <v>36</v>
      </c>
      <c r="D8" s="93">
        <f>VLOOKUP($C8,Px!$D$16:$K$18,8,0)</f>
        <v>4995.0767999999998</v>
      </c>
      <c r="E8" s="65">
        <f>VLOOKUP($C8,Px!$D$16:$K$18,7,0)</f>
        <v>55.619</v>
      </c>
      <c r="F8" s="65"/>
      <c r="G8" s="7"/>
      <c r="H8" s="67">
        <f>(COOPELAN!D7)/1000</f>
        <v>10.302539658243115</v>
      </c>
      <c r="I8" s="71">
        <f t="shared" si="0"/>
        <v>573017</v>
      </c>
      <c r="J8" s="72">
        <f t="shared" si="1"/>
        <v>0</v>
      </c>
      <c r="K8" s="72"/>
      <c r="L8" s="73">
        <f t="shared" ref="L8:L10" si="3">H8*F8*1000</f>
        <v>0</v>
      </c>
      <c r="N8" s="9" t="s">
        <v>41</v>
      </c>
      <c r="O8" s="10">
        <f>L14</f>
        <v>0</v>
      </c>
    </row>
    <row r="9" spans="1:15" x14ac:dyDescent="0.25">
      <c r="A9" t="s">
        <v>60</v>
      </c>
      <c r="B9" t="s">
        <v>10</v>
      </c>
      <c r="C9" s="89" t="s">
        <v>59</v>
      </c>
      <c r="D9" s="93">
        <f>VLOOKUP($C9,Px!$D$16:$K$18,8,0)</f>
        <v>4837.5123999999996</v>
      </c>
      <c r="E9" s="65">
        <f>VLOOKUP($C9,Px!$D$16:$K$18,7,0)</f>
        <v>56.499000000000002</v>
      </c>
      <c r="F9" s="65"/>
      <c r="G9" s="7"/>
      <c r="H9" s="67">
        <f>(COOPELAN!G7)/1000</f>
        <v>82.470317377970403</v>
      </c>
      <c r="I9" s="71">
        <f t="shared" si="0"/>
        <v>4659490</v>
      </c>
      <c r="J9" s="72">
        <f t="shared" si="1"/>
        <v>0</v>
      </c>
      <c r="K9" s="72"/>
      <c r="L9" s="73">
        <f t="shared" si="3"/>
        <v>0</v>
      </c>
      <c r="N9" s="11" t="s">
        <v>12</v>
      </c>
      <c r="O9" s="12">
        <f>SUM(O5:O8)</f>
        <v>14251310</v>
      </c>
    </row>
    <row r="10" spans="1:15" x14ac:dyDescent="0.25">
      <c r="A10" t="s">
        <v>60</v>
      </c>
      <c r="B10" t="s">
        <v>10</v>
      </c>
      <c r="C10" s="89" t="s">
        <v>61</v>
      </c>
      <c r="D10" s="93">
        <f>VLOOKUP($C10,Px!$D$16:$K$18,8,0)</f>
        <v>4859.2849999999999</v>
      </c>
      <c r="E10" s="65">
        <f>VLOOKUP($C10,Px!$D$16:$K$18,7,0)</f>
        <v>55.091999999999999</v>
      </c>
      <c r="F10" s="65"/>
      <c r="G10" s="7"/>
      <c r="H10" s="67">
        <f>(COOPELAN!J7)/1000</f>
        <v>2.5898453970977098</v>
      </c>
      <c r="I10" s="71">
        <f t="shared" si="0"/>
        <v>142680</v>
      </c>
      <c r="J10" s="72">
        <f>ROUND(G10*D10*1000,0)</f>
        <v>0</v>
      </c>
      <c r="K10" s="72"/>
      <c r="L10" s="73">
        <f t="shared" si="3"/>
        <v>0</v>
      </c>
    </row>
    <row r="11" spans="1:15" x14ac:dyDescent="0.25">
      <c r="A11" t="s">
        <v>60</v>
      </c>
      <c r="B11" t="s">
        <v>11</v>
      </c>
      <c r="C11" s="89" t="s">
        <v>36</v>
      </c>
      <c r="D11" s="93">
        <f>VLOOKUP($C11,Px!$D$16:$K$18,8,0)</f>
        <v>4995.0767999999998</v>
      </c>
      <c r="E11" s="65">
        <f>VLOOKUP($C11,Px!$D$16:$K$18,7,0)</f>
        <v>55.619</v>
      </c>
      <c r="F11" s="65"/>
      <c r="G11" s="7">
        <f>COOPELAN!M8/1000</f>
        <v>4.1345126593359226E-2</v>
      </c>
      <c r="H11" s="67">
        <f>(COOPELAN!E8)/1000</f>
        <v>5.3482778648459099</v>
      </c>
      <c r="I11" s="71">
        <f t="shared" si="0"/>
        <v>297466</v>
      </c>
      <c r="J11" s="72">
        <f>ROUND(G11*D11*1000,)</f>
        <v>206522</v>
      </c>
      <c r="K11" s="72"/>
      <c r="L11" s="73">
        <f t="shared" si="2"/>
        <v>0</v>
      </c>
    </row>
    <row r="12" spans="1:15" x14ac:dyDescent="0.25">
      <c r="A12" t="s">
        <v>60</v>
      </c>
      <c r="B12" t="s">
        <v>11</v>
      </c>
      <c r="C12" s="89" t="s">
        <v>59</v>
      </c>
      <c r="D12" s="93">
        <f>VLOOKUP($C12,Px!$D$16:$K$18,8,0)</f>
        <v>4837.5123999999996</v>
      </c>
      <c r="E12" s="65">
        <f>VLOOKUP($C12,Px!$D$16:$K$18,7,0)</f>
        <v>56.499000000000002</v>
      </c>
      <c r="F12" s="65"/>
      <c r="G12" s="7">
        <f>COOPELAN!N8/1000</f>
        <v>0.3908838105665372</v>
      </c>
      <c r="H12" s="67">
        <f>(COOPELAN!H8)/1000</f>
        <v>50.563522330958669</v>
      </c>
      <c r="I12" s="71">
        <f t="shared" si="0"/>
        <v>2856788</v>
      </c>
      <c r="J12" s="72">
        <f>ROUND(G12*D12*1000,0)</f>
        <v>1890905</v>
      </c>
      <c r="K12" s="72"/>
      <c r="L12" s="73">
        <f t="shared" si="2"/>
        <v>0</v>
      </c>
    </row>
    <row r="13" spans="1:15" x14ac:dyDescent="0.25">
      <c r="A13" t="s">
        <v>60</v>
      </c>
      <c r="B13" t="s">
        <v>11</v>
      </c>
      <c r="C13" s="89" t="s">
        <v>61</v>
      </c>
      <c r="D13" s="94">
        <f>VLOOKUP($C13,Px!$D$16:$K$18,8,0)</f>
        <v>4859.2849999999999</v>
      </c>
      <c r="E13" s="95">
        <f>VLOOKUP($C13,Px!$D$16:$K$18,7,0)</f>
        <v>55.091999999999999</v>
      </c>
      <c r="F13" s="65"/>
      <c r="G13" s="7">
        <f>COOPELAN!O8/1000</f>
        <v>1.2314780071763322E-2</v>
      </c>
      <c r="H13" s="67">
        <f>(COOPELAN!K8)/1000</f>
        <v>1.5930019108669522</v>
      </c>
      <c r="I13" s="71">
        <f t="shared" si="0"/>
        <v>87762</v>
      </c>
      <c r="J13" s="72">
        <f>ROUND(G13*D13*1000,0)</f>
        <v>59841</v>
      </c>
      <c r="K13" s="72"/>
      <c r="L13" s="73">
        <f>H13*F13*1000</f>
        <v>0</v>
      </c>
    </row>
    <row r="14" spans="1:15" ht="14.4" x14ac:dyDescent="0.3">
      <c r="A14" s="14"/>
      <c r="B14" s="14"/>
      <c r="C14" s="14"/>
      <c r="D14" s="90"/>
      <c r="E14" s="91"/>
      <c r="F14" s="77" t="s">
        <v>12</v>
      </c>
      <c r="G14" s="78">
        <f>SUM(G5:G13)</f>
        <v>0.44454371723165975</v>
      </c>
      <c r="H14" s="80">
        <f t="shared" ref="H14:L14" si="4">SUM(H5:H13)</f>
        <v>214.5452422405836</v>
      </c>
      <c r="I14" s="79">
        <f>SUM(I5:I13)</f>
        <v>12094042</v>
      </c>
      <c r="J14" s="79">
        <f t="shared" si="4"/>
        <v>2157268</v>
      </c>
      <c r="K14" s="79">
        <f t="shared" si="4"/>
        <v>0</v>
      </c>
      <c r="L14" s="76">
        <f t="shared" si="4"/>
        <v>0</v>
      </c>
    </row>
    <row r="16" spans="1:15" x14ac:dyDescent="0.25">
      <c r="E16" s="9" t="s">
        <v>53</v>
      </c>
      <c r="F16" t="s">
        <v>54</v>
      </c>
      <c r="M16" s="74"/>
    </row>
    <row r="20" spans="1:15" ht="13.8" x14ac:dyDescent="0.25">
      <c r="I20" s="56"/>
    </row>
    <row r="27" spans="1:1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</row>
    <row r="28" spans="1:15" x14ac:dyDescent="0.25">
      <c r="N28" s="13"/>
      <c r="O28" s="13"/>
    </row>
    <row r="29" spans="1:15" x14ac:dyDescent="0.25">
      <c r="I29" s="10"/>
      <c r="J29" s="10"/>
    </row>
    <row r="30" spans="1:15" s="13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F15" sqref="F15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5" thickBot="1" x14ac:dyDescent="0.3">
      <c r="A2" s="82" t="s">
        <v>62</v>
      </c>
    </row>
    <row r="3" spans="1:19" ht="15" thickBot="1" x14ac:dyDescent="0.35">
      <c r="A3" s="28" t="s">
        <v>37</v>
      </c>
      <c r="B3" s="28" t="s">
        <v>76</v>
      </c>
      <c r="C3" s="106" t="s">
        <v>38</v>
      </c>
      <c r="D3" s="107"/>
      <c r="E3" s="107"/>
      <c r="F3" s="107"/>
      <c r="G3" s="107"/>
      <c r="H3" s="107"/>
      <c r="I3" s="107"/>
      <c r="J3" s="107"/>
      <c r="K3" s="107"/>
      <c r="L3" s="108"/>
      <c r="M3" s="106" t="s">
        <v>22</v>
      </c>
      <c r="N3" s="107"/>
      <c r="O3" s="108"/>
      <c r="R3" s="29"/>
      <c r="S3" s="30"/>
    </row>
    <row r="4" spans="1:19" ht="15" thickBot="1" x14ac:dyDescent="0.35">
      <c r="C4" s="109" t="s">
        <v>56</v>
      </c>
      <c r="D4" s="109"/>
      <c r="E4" s="109"/>
      <c r="F4" s="109" t="s">
        <v>57</v>
      </c>
      <c r="G4" s="109"/>
      <c r="H4" s="109"/>
      <c r="I4" s="109" t="s">
        <v>58</v>
      </c>
      <c r="J4" s="109"/>
      <c r="K4" s="109"/>
      <c r="L4" s="110" t="s">
        <v>39</v>
      </c>
      <c r="M4" s="106" t="s">
        <v>40</v>
      </c>
      <c r="N4" s="107"/>
      <c r="O4" s="108"/>
      <c r="S4" s="31"/>
    </row>
    <row r="5" spans="1:19" ht="15" thickBot="1" x14ac:dyDescent="0.35">
      <c r="A5" s="32" t="s">
        <v>42</v>
      </c>
      <c r="B5" s="33" t="s">
        <v>43</v>
      </c>
      <c r="C5" s="34" t="s">
        <v>33</v>
      </c>
      <c r="D5" s="35" t="s">
        <v>34</v>
      </c>
      <c r="E5" s="36" t="s">
        <v>35</v>
      </c>
      <c r="F5" s="34" t="s">
        <v>33</v>
      </c>
      <c r="G5" s="35" t="s">
        <v>34</v>
      </c>
      <c r="H5" s="36" t="s">
        <v>35</v>
      </c>
      <c r="I5" s="34" t="s">
        <v>33</v>
      </c>
      <c r="J5" s="35" t="s">
        <v>34</v>
      </c>
      <c r="K5" s="36" t="s">
        <v>35</v>
      </c>
      <c r="L5" s="111"/>
      <c r="M5" s="37" t="s">
        <v>56</v>
      </c>
      <c r="N5" s="38" t="s">
        <v>57</v>
      </c>
      <c r="O5" s="38" t="s">
        <v>58</v>
      </c>
      <c r="S5" s="31"/>
    </row>
    <row r="6" spans="1:19" ht="14.4" x14ac:dyDescent="0.3">
      <c r="A6" s="39" t="s">
        <v>44</v>
      </c>
      <c r="B6" s="40" t="s">
        <v>45</v>
      </c>
      <c r="C6" s="52">
        <v>6263.9026079875775</v>
      </c>
      <c r="D6" s="53">
        <v>0</v>
      </c>
      <c r="E6" s="53">
        <v>0</v>
      </c>
      <c r="F6" s="53">
        <v>53722.741894719402</v>
      </c>
      <c r="G6" s="53">
        <v>0</v>
      </c>
      <c r="H6" s="53">
        <v>0</v>
      </c>
      <c r="I6" s="53">
        <v>1691.0931978938481</v>
      </c>
      <c r="J6" s="53">
        <v>0</v>
      </c>
      <c r="K6" s="54">
        <v>0</v>
      </c>
      <c r="L6" s="51">
        <f>SUM(C6:K6)</f>
        <v>61677.737700600825</v>
      </c>
      <c r="M6" s="41">
        <v>0</v>
      </c>
      <c r="N6" s="41">
        <v>0</v>
      </c>
      <c r="O6" s="41">
        <v>0</v>
      </c>
      <c r="P6" s="42"/>
      <c r="S6" s="43"/>
    </row>
    <row r="7" spans="1:19" ht="14.4" x14ac:dyDescent="0.3">
      <c r="A7" s="39" t="s">
        <v>44</v>
      </c>
      <c r="B7" s="40" t="s">
        <v>46</v>
      </c>
      <c r="C7" s="52">
        <v>0</v>
      </c>
      <c r="D7" s="53">
        <v>10302.539658243115</v>
      </c>
      <c r="E7" s="53">
        <v>0</v>
      </c>
      <c r="F7" s="53">
        <v>0</v>
      </c>
      <c r="G7" s="53">
        <v>82470.317377970408</v>
      </c>
      <c r="H7" s="53">
        <v>0</v>
      </c>
      <c r="I7" s="53">
        <v>0</v>
      </c>
      <c r="J7" s="53">
        <v>2589.8453970977098</v>
      </c>
      <c r="K7" s="54">
        <v>0</v>
      </c>
      <c r="L7" s="51">
        <f>SUM(C7:K7)</f>
        <v>95362.702433311235</v>
      </c>
      <c r="M7" s="41">
        <v>0</v>
      </c>
      <c r="N7" s="41">
        <v>0</v>
      </c>
      <c r="O7" s="41">
        <v>0</v>
      </c>
      <c r="P7" s="42"/>
      <c r="S7" s="43"/>
    </row>
    <row r="8" spans="1:19" ht="14.4" x14ac:dyDescent="0.3">
      <c r="A8" s="39" t="s">
        <v>44</v>
      </c>
      <c r="B8" s="40" t="s">
        <v>47</v>
      </c>
      <c r="C8" s="52">
        <v>0</v>
      </c>
      <c r="D8" s="53">
        <v>0</v>
      </c>
      <c r="E8" s="53">
        <v>5348.2778648459098</v>
      </c>
      <c r="F8" s="53">
        <v>0</v>
      </c>
      <c r="G8" s="53">
        <v>0</v>
      </c>
      <c r="H8" s="53">
        <v>50563.522330958673</v>
      </c>
      <c r="I8" s="53">
        <v>0</v>
      </c>
      <c r="J8" s="53">
        <v>0</v>
      </c>
      <c r="K8" s="54">
        <v>1593.0019108669521</v>
      </c>
      <c r="L8" s="51">
        <f>SUM(C8:K8)</f>
        <v>57504.80210667153</v>
      </c>
      <c r="M8" s="41">
        <v>41.345126593359225</v>
      </c>
      <c r="N8" s="41">
        <v>390.88381056653719</v>
      </c>
      <c r="O8" s="41">
        <v>12.314780071763321</v>
      </c>
      <c r="P8" s="42"/>
      <c r="S8" s="43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2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AE2-3808-4DBB-8716-E49A2D85A784}">
  <dimension ref="C2:K18"/>
  <sheetViews>
    <sheetView workbookViewId="0">
      <selection activeCell="J10" sqref="J10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17</v>
      </c>
      <c r="D2" s="16"/>
      <c r="E2" s="16" t="s">
        <v>18</v>
      </c>
      <c r="F2" s="17" t="s">
        <v>19</v>
      </c>
    </row>
    <row r="3" spans="3:11" ht="13.8" x14ac:dyDescent="0.3">
      <c r="C3" s="19" t="s">
        <v>20</v>
      </c>
      <c r="D3" s="18" t="s">
        <v>21</v>
      </c>
      <c r="E3" s="18">
        <v>79.322000000000003</v>
      </c>
      <c r="F3" s="20" t="s">
        <v>63</v>
      </c>
      <c r="H3" s="112" t="s">
        <v>64</v>
      </c>
      <c r="I3" s="113"/>
    </row>
    <row r="4" spans="3:11" ht="13.8" x14ac:dyDescent="0.3">
      <c r="C4" s="21" t="s">
        <v>22</v>
      </c>
      <c r="D4" s="22" t="s">
        <v>23</v>
      </c>
      <c r="E4" s="22">
        <v>8.3592999999999993</v>
      </c>
      <c r="F4" s="23" t="s">
        <v>63</v>
      </c>
      <c r="H4" s="74" t="s">
        <v>65</v>
      </c>
      <c r="I4" s="83">
        <v>0.93996007442596441</v>
      </c>
    </row>
    <row r="5" spans="3:11" ht="13.8" x14ac:dyDescent="0.3">
      <c r="C5" s="15" t="s">
        <v>17</v>
      </c>
      <c r="D5" s="16"/>
      <c r="E5" s="16" t="s">
        <v>18</v>
      </c>
      <c r="F5" s="17" t="s">
        <v>19</v>
      </c>
      <c r="H5" s="84" t="s">
        <v>22</v>
      </c>
      <c r="I5" s="85">
        <v>0.83945236799718903</v>
      </c>
    </row>
    <row r="6" spans="3:11" ht="13.8" x14ac:dyDescent="0.3">
      <c r="C6" s="19" t="s">
        <v>24</v>
      </c>
      <c r="D6" s="18"/>
      <c r="E6" s="18">
        <v>743.19</v>
      </c>
      <c r="F6" s="20" t="s">
        <v>66</v>
      </c>
    </row>
    <row r="7" spans="3:11" ht="13.8" x14ac:dyDescent="0.3">
      <c r="C7" s="19" t="s">
        <v>25</v>
      </c>
      <c r="D7" s="18"/>
      <c r="E7" s="75">
        <v>260.47899999999998</v>
      </c>
      <c r="F7" s="20" t="s">
        <v>66</v>
      </c>
    </row>
    <row r="8" spans="3:11" ht="13.8" x14ac:dyDescent="0.3">
      <c r="C8" s="19" t="s">
        <v>67</v>
      </c>
      <c r="D8" s="18"/>
      <c r="E8" s="86" t="s">
        <v>62</v>
      </c>
      <c r="F8" s="20"/>
    </row>
    <row r="9" spans="3:11" ht="13.8" x14ac:dyDescent="0.3">
      <c r="C9" s="19" t="s">
        <v>68</v>
      </c>
      <c r="D9" s="18"/>
      <c r="E9" s="87" t="s">
        <v>69</v>
      </c>
      <c r="F9" s="20"/>
    </row>
    <row r="10" spans="3:11" ht="13.8" x14ac:dyDescent="0.3">
      <c r="C10" s="19" t="s">
        <v>70</v>
      </c>
      <c r="D10" s="18"/>
      <c r="E10" s="75">
        <v>237.09</v>
      </c>
      <c r="F10" s="20"/>
    </row>
    <row r="11" spans="3:11" ht="13.8" x14ac:dyDescent="0.3">
      <c r="C11" s="19" t="s">
        <v>71</v>
      </c>
      <c r="D11" s="18"/>
      <c r="E11" s="24">
        <v>248.35900000000001</v>
      </c>
      <c r="F11" s="20"/>
    </row>
    <row r="12" spans="3:11" ht="13.8" x14ac:dyDescent="0.3">
      <c r="C12" s="21" t="s">
        <v>26</v>
      </c>
      <c r="D12" s="22"/>
      <c r="E12" s="25"/>
      <c r="F12" s="23" t="s">
        <v>72</v>
      </c>
    </row>
    <row r="15" spans="3:11" ht="41.4" x14ac:dyDescent="0.25">
      <c r="C15" s="45" t="s">
        <v>49</v>
      </c>
      <c r="D15" s="45" t="s">
        <v>27</v>
      </c>
      <c r="E15" s="88" t="s">
        <v>28</v>
      </c>
      <c r="F15" s="45" t="s">
        <v>52</v>
      </c>
      <c r="G15" s="45" t="s">
        <v>73</v>
      </c>
      <c r="H15" s="45" t="s">
        <v>74</v>
      </c>
      <c r="I15" s="45" t="s">
        <v>75</v>
      </c>
      <c r="J15" s="45" t="s">
        <v>29</v>
      </c>
      <c r="K15" s="45" t="s">
        <v>30</v>
      </c>
    </row>
    <row r="16" spans="3:11" x14ac:dyDescent="0.25">
      <c r="C16" t="s">
        <v>60</v>
      </c>
      <c r="D16" t="s">
        <v>56</v>
      </c>
      <c r="E16" s="81">
        <v>0.94830000000000003</v>
      </c>
      <c r="F16" s="81">
        <v>0.87180000000000002</v>
      </c>
      <c r="G16" s="50">
        <v>82.641632123646716</v>
      </c>
      <c r="H16" s="81">
        <v>8.0065654008075402</v>
      </c>
      <c r="I16" s="50">
        <v>3.0225205621390812</v>
      </c>
      <c r="J16" s="50">
        <v>55.619</v>
      </c>
      <c r="K16" s="81">
        <v>4995.0767999999998</v>
      </c>
    </row>
    <row r="17" spans="3:11" x14ac:dyDescent="0.25">
      <c r="C17" t="s">
        <v>60</v>
      </c>
      <c r="D17" t="s">
        <v>57</v>
      </c>
      <c r="E17" s="81">
        <v>0.96330000000000005</v>
      </c>
      <c r="F17" s="81">
        <v>0.84430000000000005</v>
      </c>
      <c r="G17" s="50">
        <v>83.948839211967609</v>
      </c>
      <c r="H17" s="81">
        <v>7.7540068454941578</v>
      </c>
      <c r="I17" s="50">
        <v>3.0703301249694999</v>
      </c>
      <c r="J17" s="50">
        <v>56.499000000000002</v>
      </c>
      <c r="K17" s="81">
        <v>4837.5123999999996</v>
      </c>
    </row>
    <row r="18" spans="3:11" x14ac:dyDescent="0.25">
      <c r="C18" t="s">
        <v>60</v>
      </c>
      <c r="D18" t="s">
        <v>58</v>
      </c>
      <c r="E18" s="81">
        <v>0.93930000000000002</v>
      </c>
      <c r="F18" s="81">
        <v>0.84809999999999997</v>
      </c>
      <c r="G18" s="50">
        <v>81.857307870654182</v>
      </c>
      <c r="H18" s="81">
        <v>7.7889058458647336</v>
      </c>
      <c r="I18" s="50">
        <v>2.993834824440829</v>
      </c>
      <c r="J18" s="50">
        <v>55.091999999999999</v>
      </c>
      <c r="K18" s="81">
        <v>4859.2849999999999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2022-05-13T14:58:54Z</dcterms:modified>
</cp:coreProperties>
</file>