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5-May\"/>
    </mc:Choice>
  </mc:AlternateContent>
  <xr:revisionPtr revIDLastSave="0" documentId="13_ncr:1_{9B84D461-8973-4F91-8234-8A03E26496B8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COPELEC" sheetId="3" r:id="rId2"/>
    <sheet name="Px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1" l="1"/>
  <c r="J11" i="1"/>
  <c r="J10" i="1"/>
  <c r="J9" i="1"/>
  <c r="J8" i="1"/>
  <c r="J7" i="1"/>
  <c r="J6" i="1"/>
  <c r="J5" i="1"/>
  <c r="E6" i="1"/>
  <c r="E7" i="1"/>
  <c r="E8" i="1"/>
  <c r="E9" i="1"/>
  <c r="E10" i="1"/>
  <c r="E11" i="1"/>
  <c r="E12" i="1"/>
  <c r="E13" i="1"/>
  <c r="E14" i="1"/>
  <c r="E15" i="1"/>
  <c r="E16" i="1"/>
  <c r="E5" i="1"/>
  <c r="D5" i="1"/>
  <c r="D6" i="1"/>
  <c r="D7" i="1"/>
  <c r="D8" i="1"/>
  <c r="D9" i="1"/>
  <c r="D10" i="1"/>
  <c r="D11" i="1"/>
  <c r="D12" i="1"/>
  <c r="D13" i="1"/>
  <c r="D14" i="1"/>
  <c r="D15" i="1"/>
  <c r="D16" i="1"/>
  <c r="O8" i="3" l="1"/>
  <c r="O7" i="3"/>
  <c r="O6" i="3"/>
  <c r="G13" i="1" l="1"/>
  <c r="J13" i="1" s="1"/>
  <c r="K17" i="1" l="1"/>
  <c r="O7" i="1" s="1"/>
  <c r="H12" i="1" l="1"/>
  <c r="H8" i="1"/>
  <c r="H16" i="1"/>
  <c r="G16" i="1"/>
  <c r="J16" i="1" s="1"/>
  <c r="L16" i="1" l="1"/>
  <c r="I16" i="1"/>
  <c r="L8" i="1"/>
  <c r="I8" i="1"/>
  <c r="L12" i="1"/>
  <c r="I12" i="1"/>
  <c r="G15" i="1"/>
  <c r="J15" i="1" s="1"/>
  <c r="G14" i="1"/>
  <c r="J14" i="1" s="1"/>
  <c r="H15" i="1"/>
  <c r="I15" i="1" s="1"/>
  <c r="H14" i="1"/>
  <c r="I14" i="1" s="1"/>
  <c r="H13" i="1"/>
  <c r="I13" i="1" s="1"/>
  <c r="H11" i="1"/>
  <c r="I11" i="1" s="1"/>
  <c r="H10" i="1"/>
  <c r="I10" i="1" s="1"/>
  <c r="H9" i="1"/>
  <c r="I9" i="1" s="1"/>
  <c r="H7" i="1"/>
  <c r="I7" i="1" s="1"/>
  <c r="H6" i="1"/>
  <c r="I6" i="1" s="1"/>
  <c r="H5" i="1"/>
  <c r="I5" i="1" s="1"/>
  <c r="G17" i="1" l="1"/>
  <c r="N6" i="1" s="1"/>
  <c r="H17" i="1"/>
  <c r="N5" i="1" s="1"/>
  <c r="L11" i="1"/>
  <c r="L10" i="1"/>
  <c r="L9" i="1"/>
  <c r="L14" i="1"/>
  <c r="L5" i="1"/>
  <c r="L15" i="1"/>
  <c r="L6" i="1"/>
  <c r="L7" i="1"/>
  <c r="L13" i="1"/>
  <c r="J17" i="1"/>
  <c r="O6" i="1" s="1"/>
  <c r="I17" i="1" l="1"/>
  <c r="O5" i="1" s="1"/>
  <c r="L17" i="1"/>
  <c r="O8" i="1" s="1"/>
  <c r="O9" i="1" l="1"/>
</calcChain>
</file>

<file path=xl/sharedStrings.xml><?xml version="1.0" encoding="utf-8"?>
<sst xmlns="http://schemas.openxmlformats.org/spreadsheetml/2006/main" count="151" uniqueCount="80">
  <si>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</si>
  <si>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</si>
  <si>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</si>
  <si>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</si>
  <si>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</si>
  <si>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</si>
  <si>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</si>
  <si>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</si>
  <si>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</si>
  <si>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</si>
  <si>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</si>
  <si>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</si>
  <si>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</si>
  <si>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</si>
  <si>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</si>
  <si>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</si>
  <si>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</si>
  <si>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</si>
  <si>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</si>
  <si>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</si>
  <si>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</si>
  <si>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</si>
  <si>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</si>
  <si>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</si>
  <si>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</si>
  <si>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</si>
  <si>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</si>
  <si>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</si>
  <si>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</si>
  <si>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</si>
  <si>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</si>
  <si>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</si>
  <si>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</si>
  <si>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</si>
  <si>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</si>
  <si>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</si>
  <si>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</si>
  <si>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</si>
  <si>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</si>
  <si>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</si>
  <si>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</si>
  <si>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</si>
  <si>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</si>
  <si>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</si>
  <si>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</si>
  <si>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</si>
  <si>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</si>
  <si>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</si>
  <si>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</si>
  <si>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</si>
  <si>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</si>
  <si>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</si>
  <si>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</si>
  <si>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</si>
  <si>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</si>
  <si>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</si>
  <si>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</si>
  <si>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</si>
  <si>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</si>
  <si>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Rapel 220</t>
  </si>
  <si>
    <t>Conceptos</t>
  </si>
  <si>
    <t>2015/02</t>
  </si>
  <si>
    <t>PPA Licitación 2015/02</t>
  </si>
  <si>
    <t>Factor de ajuste</t>
  </si>
  <si>
    <t>Energía</t>
  </si>
  <si>
    <t>8T Julio 2021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</si>
  <si>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</si>
  <si>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</si>
  <si>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</si>
  <si>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</si>
  <si>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</si>
  <si>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</si>
  <si>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</si>
  <si>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</si>
  <si>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ALTO JAHUEL 220</t>
  </si>
  <si>
    <t>CHARRUA 220</t>
  </si>
  <si>
    <t>ITAHUE 220</t>
  </si>
  <si>
    <t>RAPEL 220</t>
  </si>
  <si>
    <t>3T S1/2021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</si>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</sst>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_-* #,##0_-;\-* #,##0_-;_-* &quot;-&quot;_-;_-@_-"/>
    <numFmt numFmtId="173" formatCode="_-&quot;$&quot;\ * #,##0.00_-;\-&quot;$&quot;\ * #,##0.00_-;_-&quot;$&quot;\ * &quot;-&quot;??_-;_-@_-"/>
    <numFmt numFmtId="174" formatCode="_-[$€-2]\ * #,##0.00_-;\-[$€-2]\ * #,##0.00_-;_-[$€-2]\ * &quot;-&quot;??_-"/>
    <numFmt numFmtId="175" formatCode="_-* #,##0.00\ [$€]_-;\-* #,##0.00\ [$€]_-;_-* &quot;-&quot;??\ [$€]_-;_-@_-"/>
    <numFmt numFmtId="176" formatCode="\$#,##0\ ;\(\$#,##0\)"/>
    <numFmt numFmtId="177" formatCode="_-* #,##0.00\ _P_t_a_-;\-* #,##0.00\ _P_t_a_-;_-* &quot;-&quot;??\ _P_t_a_-;_-@_-"/>
    <numFmt numFmtId="178" formatCode="_ [$€-2]\ * #,##0.00_ ;_ [$€-2]\ * \-#,##0.00_ ;_ [$€-2]\ * &quot;-&quot;??_ "/>
    <numFmt numFmtId="179" formatCode="_-* #,##0.00\ _€_-;\-* #,##0.00\ _€_-;_-* &quot;-&quot;??\ _€_-;_-@_-"/>
    <numFmt numFmtId="180" formatCode="_ &quot;$&quot;\ * #,##0.00_ ;_ &quot;$&quot;\ * \-#,##0.00_ ;_ &quot;$&quot;\ * &quot;-&quot;??_ ;_ @_ "/>
    <numFmt numFmtId="181" formatCode="_-* #,##0.00\ _$_-;\-* #,##0.00\ _$_-;_-* &quot;-&quot;??\ _$_-;_-@_-"/>
    <numFmt numFmtId="182" formatCode="#,##0.000;[Red]\-#,##0.000"/>
    <numFmt numFmtId="183" formatCode="_([$€]* #,##0.00_);_([$€]* \(#,##0.00\);_([$€]* &quot;-&quot;??_);_(@_)"/>
    <numFmt numFmtId="184" formatCode="General_)"/>
    <numFmt numFmtId="185" formatCode="_ * #,##0_ ;_ * \-#,##0_ ;_ * \-_ ;_ @_ "/>
    <numFmt numFmtId="186" formatCode="0\ %"/>
    <numFmt numFmtId="187" formatCode="_-* #,##0.00_-;\-* #,##0.00_-;_-* \-??_-;_-@_-"/>
    <numFmt numFmtId="188" formatCode="_-&quot;$ &quot;* #,##0.00_-;&quot;-$ &quot;* #,##0.00_-;_-&quot;$ &quot;* \-??_-;_-@_-"/>
    <numFmt numFmtId="189" formatCode="_-* #,##0.00\ _P_t_s_-;\-* #,##0.00\ _P_t_s_-;_-* &quot;-&quot;??\ _P_t_s_-;_-@_-"/>
  </numFmts>
  <fonts count="89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  <font>
      <sz val="11"/>
      <color theme="1"/>
      <name val="Calibri"/>
      <family val="2"/>
    </font>
  </fonts>
  <fills count="7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85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9" fillId="0" borderId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2" borderId="0" applyNumberFormat="0" applyBorder="0" applyAlignment="0" applyProtection="0"/>
    <xf numFmtId="0" fontId="33" fillId="44" borderId="0" applyNumberFormat="0" applyBorder="0" applyAlignment="0" applyProtection="0"/>
    <xf numFmtId="0" fontId="33" fillId="41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4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0" fillId="0" borderId="0"/>
    <xf numFmtId="0" fontId="35" fillId="48" borderId="0" applyNumberFormat="0" applyBorder="0" applyAlignment="0" applyProtection="0"/>
    <xf numFmtId="0" fontId="36" fillId="49" borderId="37" applyNumberFormat="0" applyAlignment="0" applyProtection="0"/>
    <xf numFmtId="0" fontId="37" fillId="50" borderId="38" applyNumberFormat="0" applyAlignment="0" applyProtection="0"/>
    <xf numFmtId="0" fontId="38" fillId="0" borderId="39" applyNumberFormat="0" applyFill="0" applyAlignment="0" applyProtection="0"/>
    <xf numFmtId="0" fontId="39" fillId="0" borderId="0" applyNumberFormat="0" applyFill="0" applyBorder="0" applyAlignment="0" applyProtection="0"/>
    <xf numFmtId="0" fontId="34" fillId="47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47" borderId="0" applyNumberFormat="0" applyBorder="0" applyAlignment="0" applyProtection="0"/>
    <xf numFmtId="0" fontId="34" fillId="54" borderId="0" applyNumberFormat="0" applyBorder="0" applyAlignment="0" applyProtection="0"/>
    <xf numFmtId="0" fontId="40" fillId="45" borderId="37" applyNumberFormat="0" applyAlignment="0" applyProtection="0"/>
    <xf numFmtId="174" fontId="30" fillId="0" borderId="0" applyFont="0" applyFill="0" applyBorder="0" applyAlignment="0" applyProtection="0"/>
    <xf numFmtId="0" fontId="41" fillId="55" borderId="0" applyNumberFormat="0" applyBorder="0" applyAlignment="0" applyProtection="0"/>
    <xf numFmtId="0" fontId="42" fillId="45" borderId="0" applyNumberFormat="0" applyBorder="0" applyAlignment="0" applyProtection="0"/>
    <xf numFmtId="0" fontId="29" fillId="42" borderId="40" applyNumberFormat="0" applyFont="0" applyAlignment="0" applyProtection="0"/>
    <xf numFmtId="0" fontId="43" fillId="49" borderId="41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42" applyNumberFormat="0" applyFill="0" applyAlignment="0" applyProtection="0"/>
    <xf numFmtId="0" fontId="48" fillId="0" borderId="43" applyNumberFormat="0" applyFill="0" applyAlignment="0" applyProtection="0"/>
    <xf numFmtId="0" fontId="39" fillId="0" borderId="44" applyNumberFormat="0" applyFill="0" applyAlignment="0" applyProtection="0"/>
    <xf numFmtId="0" fontId="49" fillId="0" borderId="45" applyNumberFormat="0" applyFill="0" applyAlignment="0" applyProtection="0"/>
    <xf numFmtId="0" fontId="29" fillId="0" borderId="0"/>
    <xf numFmtId="9" fontId="29" fillId="0" borderId="0" applyFont="0" applyFill="0" applyBorder="0" applyAlignment="0" applyProtection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36" fillId="49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0" fillId="45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56" fillId="0" borderId="0" applyFont="0" applyFill="0" applyBorder="0" applyAlignment="0" applyProtection="0"/>
    <xf numFmtId="2" fontId="56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" fillId="0" borderId="0" applyFont="0" applyFill="0" applyBorder="0" applyAlignment="0" applyProtection="0"/>
    <xf numFmtId="176" fontId="56" fillId="0" borderId="0" applyFont="0" applyFill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" fontId="56" fillId="0" borderId="0" applyFont="0" applyFill="0" applyBorder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43" fillId="49" borderId="41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39" fillId="0" borderId="44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45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3" fillId="0" borderId="0"/>
    <xf numFmtId="0" fontId="62" fillId="0" borderId="0" applyNumberFormat="0" applyFill="0" applyBorder="0" applyAlignment="0" applyProtection="0"/>
    <xf numFmtId="0" fontId="17" fillId="0" borderId="28" applyNumberFormat="0" applyFill="0" applyAlignment="0" applyProtection="0"/>
    <xf numFmtId="0" fontId="18" fillId="0" borderId="29" applyNumberFormat="0" applyFill="0" applyAlignment="0" applyProtection="0"/>
    <xf numFmtId="0" fontId="19" fillId="0" borderId="30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63" fillId="11" borderId="0" applyNumberFormat="0" applyBorder="0" applyAlignment="0" applyProtection="0"/>
    <xf numFmtId="0" fontId="22" fillId="12" borderId="31" applyNumberFormat="0" applyAlignment="0" applyProtection="0"/>
    <xf numFmtId="0" fontId="23" fillId="13" borderId="32" applyNumberFormat="0" applyAlignment="0" applyProtection="0"/>
    <xf numFmtId="0" fontId="24" fillId="13" borderId="31" applyNumberFormat="0" applyAlignment="0" applyProtection="0"/>
    <xf numFmtId="0" fontId="25" fillId="0" borderId="33" applyNumberFormat="0" applyFill="0" applyAlignment="0" applyProtection="0"/>
    <xf numFmtId="0" fontId="26" fillId="14" borderId="34" applyNumberFormat="0" applyAlignment="0" applyProtection="0"/>
    <xf numFmtId="0" fontId="27" fillId="0" borderId="0" applyNumberFormat="0" applyFill="0" applyBorder="0" applyAlignment="0" applyProtection="0"/>
    <xf numFmtId="0" fontId="3" fillId="15" borderId="35" applyNumberFormat="0" applyFont="0" applyAlignment="0" applyProtection="0"/>
    <xf numFmtId="0" fontId="64" fillId="0" borderId="0" applyNumberFormat="0" applyFill="0" applyBorder="0" applyAlignment="0" applyProtection="0"/>
    <xf numFmtId="0" fontId="5" fillId="0" borderId="36" applyNumberFormat="0" applyFill="0" applyAlignment="0" applyProtection="0"/>
    <xf numFmtId="0" fontId="28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8" fillId="39" borderId="0" applyNumberFormat="0" applyBorder="0" applyAlignment="0" applyProtection="0"/>
    <xf numFmtId="0" fontId="65" fillId="0" borderId="0"/>
    <xf numFmtId="177" fontId="66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3" fillId="0" borderId="0"/>
    <xf numFmtId="0" fontId="3" fillId="15" borderId="35" applyNumberFormat="0" applyFon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0" fillId="0" borderId="0"/>
    <xf numFmtId="0" fontId="29" fillId="0" borderId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36" fillId="49" borderId="37" applyNumberFormat="0" applyAlignment="0" applyProtection="0"/>
    <xf numFmtId="0" fontId="52" fillId="44" borderId="37" applyNumberFormat="0" applyAlignment="0" applyProtection="0"/>
    <xf numFmtId="0" fontId="36" fillId="49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0" fillId="45" borderId="37" applyNumberFormat="0" applyAlignment="0" applyProtection="0"/>
    <xf numFmtId="0" fontId="55" fillId="40" borderId="37" applyNumberFormat="0" applyAlignment="0" applyProtection="0"/>
    <xf numFmtId="0" fontId="40" fillId="45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29" fillId="0" borderId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43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>
      <alignment wrapText="1"/>
    </xf>
    <xf numFmtId="0" fontId="29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43" fillId="49" borderId="41" applyNumberFormat="0" applyAlignment="0" applyProtection="0"/>
    <xf numFmtId="0" fontId="58" fillId="44" borderId="48" applyNumberFormat="0" applyAlignment="0" applyProtection="0"/>
    <xf numFmtId="0" fontId="43" fillId="49" borderId="41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39" fillId="0" borderId="44" applyNumberFormat="0" applyFill="0" applyAlignment="0" applyProtection="0"/>
    <xf numFmtId="0" fontId="39" fillId="0" borderId="44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45" applyNumberFormat="0" applyFill="0" applyAlignment="0" applyProtection="0"/>
    <xf numFmtId="0" fontId="49" fillId="0" borderId="51" applyNumberFormat="0" applyFill="0" applyAlignment="0" applyProtection="0"/>
    <xf numFmtId="0" fontId="49" fillId="0" borderId="45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29" fillId="0" borderId="0"/>
    <xf numFmtId="3" fontId="71" fillId="68" borderId="0">
      <alignment horizontal="left"/>
    </xf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3" fillId="4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3" fontId="72" fillId="56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3" fillId="43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3" fillId="55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3" fillId="43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3" fillId="42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4" fillId="43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55" borderId="0" applyNumberFormat="0" applyBorder="0" applyAlignment="0" applyProtection="0"/>
    <xf numFmtId="0" fontId="34" fillId="43" borderId="0" applyNumberFormat="0" applyBorder="0" applyAlignment="0" applyProtection="0"/>
    <xf numFmtId="0" fontId="73" fillId="56" borderId="0">
      <alignment horizontal="left"/>
    </xf>
    <xf numFmtId="0" fontId="35" fillId="43" borderId="0" applyNumberFormat="0" applyBorder="0" applyAlignment="0" applyProtection="0"/>
    <xf numFmtId="0" fontId="44" fillId="0" borderId="52" applyNumberFormat="0" applyFill="0" applyAlignment="0" applyProtection="0"/>
    <xf numFmtId="181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42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69" borderId="0" applyNumberFormat="0" applyBorder="0" applyAlignment="0" applyProtection="0"/>
    <xf numFmtId="0" fontId="34" fillId="51" borderId="0" applyNumberFormat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1" fillId="59" borderId="0" applyNumberFormat="0" applyBorder="0" applyAlignment="0" applyProtection="0"/>
    <xf numFmtId="3" fontId="75" fillId="68" borderId="2">
      <alignment horizontal="center"/>
    </xf>
    <xf numFmtId="0" fontId="76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4" fontId="7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69" fillId="0" borderId="0">
      <alignment wrapText="1"/>
    </xf>
    <xf numFmtId="0" fontId="69" fillId="0" borderId="0">
      <alignment wrapText="1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3" fontId="73" fillId="70" borderId="0">
      <alignment horizontal="left"/>
    </xf>
    <xf numFmtId="3" fontId="71" fillId="70" borderId="0">
      <alignment horizontal="left"/>
    </xf>
    <xf numFmtId="3" fontId="78" fillId="70" borderId="0">
      <alignment horizontal="center"/>
    </xf>
    <xf numFmtId="0" fontId="79" fillId="0" borderId="53" applyNumberFormat="0" applyFill="0" applyAlignment="0" applyProtection="0"/>
    <xf numFmtId="0" fontId="80" fillId="0" borderId="54" applyNumberFormat="0" applyFill="0" applyAlignment="0" applyProtection="0"/>
    <xf numFmtId="0" fontId="81" fillId="0" borderId="0" applyNumberFormat="0" applyFill="0" applyBorder="0" applyAlignment="0" applyProtection="0"/>
    <xf numFmtId="0" fontId="43" fillId="0" borderId="55" applyNumberFormat="0" applyFill="0" applyAlignment="0" applyProtection="0"/>
    <xf numFmtId="3" fontId="75" fillId="57" borderId="2">
      <alignment horizontal="center" vertical="center"/>
    </xf>
    <xf numFmtId="3" fontId="82" fillId="70" borderId="0">
      <alignment horizontal="left"/>
    </xf>
    <xf numFmtId="3" fontId="72" fillId="71" borderId="0">
      <alignment horizontal="right"/>
    </xf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7" fillId="0" borderId="28" applyNumberFormat="0" applyFill="0" applyAlignment="0" applyProtection="0"/>
    <xf numFmtId="0" fontId="18" fillId="0" borderId="29" applyNumberFormat="0" applyFill="0" applyAlignment="0" applyProtection="0"/>
    <xf numFmtId="0" fontId="19" fillId="0" borderId="30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2" borderId="31" applyNumberFormat="0" applyAlignment="0" applyProtection="0"/>
    <xf numFmtId="0" fontId="23" fillId="13" borderId="32" applyNumberFormat="0" applyAlignment="0" applyProtection="0"/>
    <xf numFmtId="0" fontId="24" fillId="13" borderId="31" applyNumberFormat="0" applyAlignment="0" applyProtection="0"/>
    <xf numFmtId="0" fontId="25" fillId="0" borderId="33" applyNumberFormat="0" applyFill="0" applyAlignment="0" applyProtection="0"/>
    <xf numFmtId="0" fontId="26" fillId="14" borderId="34" applyNumberFormat="0" applyAlignment="0" applyProtection="0"/>
    <xf numFmtId="0" fontId="27" fillId="0" borderId="0" applyNumberFormat="0" applyFill="0" applyBorder="0" applyAlignment="0" applyProtection="0"/>
    <xf numFmtId="0" fontId="5" fillId="0" borderId="36" applyNumberFormat="0" applyFill="0" applyAlignment="0" applyProtection="0"/>
    <xf numFmtId="0" fontId="28" fillId="16" borderId="0" applyNumberFormat="0" applyBorder="0" applyAlignment="0" applyProtection="0"/>
    <xf numFmtId="0" fontId="2" fillId="18" borderId="0" applyNumberFormat="0" applyBorder="0" applyAlignment="0" applyProtection="0"/>
    <xf numFmtId="0" fontId="28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8" fillId="24" borderId="0" applyNumberFormat="0" applyBorder="0" applyAlignment="0" applyProtection="0"/>
    <xf numFmtId="0" fontId="2" fillId="26" borderId="0" applyNumberFormat="0" applyBorder="0" applyAlignment="0" applyProtection="0"/>
    <xf numFmtId="0" fontId="28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8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8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83" fillId="0" borderId="0"/>
    <xf numFmtId="187" fontId="83" fillId="0" borderId="0" applyBorder="0" applyProtection="0"/>
    <xf numFmtId="188" fontId="83" fillId="0" borderId="0" applyBorder="0" applyProtection="0"/>
    <xf numFmtId="186" fontId="83" fillId="0" borderId="0" applyBorder="0" applyProtection="0"/>
    <xf numFmtId="185" fontId="83" fillId="0" borderId="0" applyBorder="0" applyProtection="0"/>
    <xf numFmtId="41" fontId="83" fillId="0" borderId="0" applyFont="0" applyFill="0" applyBorder="0" applyAlignment="0" applyProtection="0"/>
    <xf numFmtId="179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84" fillId="0" borderId="0"/>
    <xf numFmtId="0" fontId="84" fillId="0" borderId="0"/>
    <xf numFmtId="0" fontId="2" fillId="15" borderId="35" applyNumberFormat="0" applyFont="0" applyAlignment="0" applyProtection="0"/>
    <xf numFmtId="172" fontId="2" fillId="0" borderId="0" applyFont="0" applyFill="0" applyBorder="0" applyAlignment="0" applyProtection="0"/>
    <xf numFmtId="0" fontId="63" fillId="11" borderId="0" applyNumberFormat="0" applyBorder="0" applyAlignment="0" applyProtection="0"/>
    <xf numFmtId="0" fontId="28" fillId="19" borderId="0" applyNumberFormat="0" applyBorder="0" applyAlignment="0" applyProtection="0"/>
    <xf numFmtId="0" fontId="28" fillId="23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28" fillId="35" borderId="0" applyNumberFormat="0" applyBorder="0" applyAlignment="0" applyProtection="0"/>
    <xf numFmtId="0" fontId="28" fillId="39" borderId="0" applyNumberFormat="0" applyBorder="0" applyAlignment="0" applyProtection="0"/>
    <xf numFmtId="0" fontId="32" fillId="0" borderId="0"/>
    <xf numFmtId="0" fontId="86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175" fontId="31" fillId="0" borderId="0" applyFont="0" applyFill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32" fillId="0" borderId="0"/>
    <xf numFmtId="9" fontId="2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86" fillId="0" borderId="0"/>
    <xf numFmtId="9" fontId="29" fillId="0" borderId="0" applyFont="0" applyFill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29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4" fontId="29" fillId="0" borderId="0" applyFont="0" applyFill="0" applyBorder="0" applyAlignment="0" applyProtection="0"/>
    <xf numFmtId="0" fontId="32" fillId="0" borderId="0"/>
    <xf numFmtId="0" fontId="66" fillId="0" borderId="0"/>
    <xf numFmtId="183" fontId="30" fillId="0" borderId="0" applyFont="0" applyFill="0" applyBorder="0" applyAlignment="0" applyProtection="0"/>
    <xf numFmtId="189" fontId="29" fillId="0" borderId="0" applyFont="0" applyFill="0" applyBorder="0" applyAlignment="0" applyProtection="0"/>
    <xf numFmtId="0" fontId="32" fillId="0" borderId="0"/>
    <xf numFmtId="0" fontId="29" fillId="0" borderId="0" applyFont="0" applyFill="0" applyBorder="0" applyAlignment="0" applyProtection="0"/>
    <xf numFmtId="0" fontId="32" fillId="0" borderId="0"/>
    <xf numFmtId="0" fontId="29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0" fontId="32" fillId="0" borderId="0"/>
    <xf numFmtId="164" fontId="29" fillId="0" borderId="0" applyFont="0" applyFill="0" applyBorder="0" applyAlignment="0" applyProtection="0"/>
    <xf numFmtId="0" fontId="32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5" fillId="17" borderId="0" applyNumberFormat="0" applyBorder="0" applyAlignment="0" applyProtection="0"/>
    <xf numFmtId="164" fontId="2" fillId="0" borderId="0" applyFont="0" applyFill="0" applyBorder="0" applyAlignment="0" applyProtection="0"/>
    <xf numFmtId="0" fontId="85" fillId="25" borderId="0" applyNumberFormat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85" fillId="17" borderId="0" applyNumberFormat="0" applyBorder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85" fillId="25" borderId="0" applyNumberFormat="0" applyBorder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164" fontId="2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41" fontId="2" fillId="0" borderId="0" applyFont="0" applyFill="0" applyBorder="0" applyAlignment="0" applyProtection="0"/>
    <xf numFmtId="0" fontId="85" fillId="17" borderId="0" applyNumberFormat="0" applyBorder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172" fontId="2" fillId="0" borderId="0" applyFont="0" applyFill="0" applyBorder="0" applyAlignment="0" applyProtection="0"/>
    <xf numFmtId="0" fontId="32" fillId="0" borderId="0"/>
    <xf numFmtId="0" fontId="29" fillId="0" borderId="0"/>
    <xf numFmtId="164" fontId="2" fillId="0" borderId="0" applyFont="0" applyFill="0" applyBorder="0" applyAlignment="0" applyProtection="0"/>
    <xf numFmtId="0" fontId="29" fillId="0" borderId="0"/>
    <xf numFmtId="0" fontId="29" fillId="0" borderId="0"/>
    <xf numFmtId="172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5" borderId="35" applyNumberFormat="0" applyFon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64" fontId="2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7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83" fillId="0" borderId="0"/>
    <xf numFmtId="187" fontId="83" fillId="0" borderId="0" applyBorder="0" applyProtection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5" borderId="35" applyNumberFormat="0" applyFont="0" applyAlignment="0" applyProtection="0"/>
    <xf numFmtId="17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41" fontId="1" fillId="0" borderId="0" applyFont="0" applyFill="0" applyBorder="0" applyAlignment="0" applyProtection="0"/>
    <xf numFmtId="0" fontId="83" fillId="0" borderId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7" fontId="83" fillId="0" borderId="0" applyBorder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35" applyNumberFormat="0" applyFont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2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7" fillId="0" borderId="0" xfId="0" applyFont="1"/>
    <xf numFmtId="0" fontId="7" fillId="0" borderId="10" xfId="0" applyFont="1" applyBorder="1"/>
    <xf numFmtId="0" fontId="7" fillId="0" borderId="1" xfId="0" applyFont="1" applyBorder="1" applyAlignment="1">
      <alignment horizontal="center"/>
    </xf>
    <xf numFmtId="0" fontId="7" fillId="0" borderId="1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166" fontId="7" fillId="0" borderId="0" xfId="0" applyNumberFormat="1" applyFont="1"/>
    <xf numFmtId="166" fontId="7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7" borderId="0" xfId="0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3" fillId="8" borderId="17" xfId="0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horizontal="center" vertical="center"/>
    </xf>
    <xf numFmtId="0" fontId="13" fillId="8" borderId="19" xfId="3" applyFont="1" applyFill="1" applyBorder="1" applyAlignment="1">
      <alignment horizontal="center" vertical="center"/>
    </xf>
    <xf numFmtId="0" fontId="13" fillId="8" borderId="20" xfId="3" applyFont="1" applyFill="1" applyBorder="1" applyAlignment="1">
      <alignment horizontal="center" vertical="center"/>
    </xf>
    <xf numFmtId="0" fontId="13" fillId="8" borderId="21" xfId="3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/>
    </xf>
    <xf numFmtId="0" fontId="13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5" fillId="0" borderId="0" xfId="0" applyNumberFormat="1" applyFont="1"/>
    <xf numFmtId="0" fontId="5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4" fillId="0" borderId="0" xfId="0" applyNumberFormat="1" applyFont="1" applyFill="1" applyBorder="1" applyAlignment="1">
      <alignment horizontal="center"/>
    </xf>
    <xf numFmtId="166" fontId="0" fillId="0" borderId="1" xfId="0" applyNumberFormat="1" applyBorder="1" applyAlignment="1">
      <alignment horizontal="center" vertical="center"/>
    </xf>
    <xf numFmtId="0" fontId="5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8" fillId="0" borderId="0" xfId="0" applyNumberFormat="1" applyFont="1"/>
    <xf numFmtId="3" fontId="5" fillId="3" borderId="2" xfId="0" applyNumberFormat="1" applyFont="1" applyFill="1" applyBorder="1" applyAlignment="1">
      <alignment horizontal="center" vertical="center"/>
    </xf>
    <xf numFmtId="3" fontId="5" fillId="3" borderId="8" xfId="0" applyNumberFormat="1" applyFont="1" applyFill="1" applyBorder="1" applyAlignment="1">
      <alignment horizontal="center" vertical="center"/>
    </xf>
    <xf numFmtId="171" fontId="5" fillId="3" borderId="2" xfId="0" applyNumberFormat="1" applyFont="1" applyFill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5" fillId="3" borderId="8" xfId="0" applyNumberFormat="1" applyFont="1" applyFill="1" applyBorder="1" applyAlignment="1">
      <alignment horizontal="center" vertical="center"/>
    </xf>
    <xf numFmtId="3" fontId="4" fillId="72" borderId="27" xfId="3" applyNumberFormat="1" applyFont="1" applyFill="1" applyBorder="1" applyAlignment="1">
      <alignment horizontal="center"/>
    </xf>
    <xf numFmtId="0" fontId="88" fillId="0" borderId="56" xfId="0" applyFont="1" applyBorder="1" applyAlignment="1">
      <alignment horizontal="center" vertical="center"/>
    </xf>
    <xf numFmtId="0" fontId="6" fillId="6" borderId="57" xfId="0" applyFont="1" applyFill="1" applyBorder="1" applyAlignment="1">
      <alignment horizontal="center"/>
    </xf>
    <xf numFmtId="0" fontId="6" fillId="6" borderId="58" xfId="0" applyFont="1" applyFill="1" applyBorder="1" applyAlignment="1">
      <alignment horizontal="center"/>
    </xf>
    <xf numFmtId="0" fontId="6" fillId="6" borderId="59" xfId="0" applyFont="1" applyFill="1" applyBorder="1" applyAlignment="1">
      <alignment horizontal="center"/>
    </xf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8" fillId="0" borderId="0" xfId="0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9" fillId="6" borderId="2" xfId="0" applyFont="1" applyFill="1" applyBorder="1" applyAlignment="1">
      <alignment horizontal="center" vertical="center"/>
    </xf>
    <xf numFmtId="165" fontId="0" fillId="0" borderId="0" xfId="0" applyNumberFormat="1"/>
    <xf numFmtId="0" fontId="0" fillId="0" borderId="58" xfId="0" applyBorder="1"/>
    <xf numFmtId="0" fontId="0" fillId="0" borderId="0" xfId="0" applyBorder="1"/>
    <xf numFmtId="166" fontId="0" fillId="0" borderId="59" xfId="0" applyNumberFormat="1" applyBorder="1" applyAlignment="1">
      <alignment horizontal="center" vertical="center"/>
    </xf>
    <xf numFmtId="0" fontId="0" fillId="0" borderId="2" xfId="0" applyBorder="1"/>
    <xf numFmtId="4" fontId="0" fillId="0" borderId="57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0" fontId="13" fillId="0" borderId="12" xfId="3" applyFont="1" applyBorder="1" applyAlignment="1">
      <alignment horizontal="center" vertical="center" wrapText="1"/>
    </xf>
    <xf numFmtId="0" fontId="13" fillId="0" borderId="22" xfId="3" applyFont="1" applyBorder="1" applyAlignment="1">
      <alignment horizontal="center" vertical="center" wrapText="1"/>
    </xf>
    <xf numFmtId="0" fontId="6" fillId="6" borderId="57" xfId="0" applyFont="1" applyFill="1" applyBorder="1" applyAlignment="1">
      <alignment horizontal="center"/>
    </xf>
    <xf numFmtId="0" fontId="6" fillId="6" borderId="59" xfId="0" applyFont="1" applyFill="1" applyBorder="1" applyAlignment="1">
      <alignment horizontal="center"/>
    </xf>
  </cellXfs>
  <cellStyles count="2285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 10" xfId="61" xr:uid="{BAD07C9D-BFA6-403B-BD0B-E9AB67A2307B}"/>
    <cellStyle name="20% - Énfasis1 10 2" xfId="2009" xr:uid="{2A00E7DF-FE75-4D75-9156-5D8C9EFB0539}"/>
    <cellStyle name="20% - Énfasis1 10 3" xfId="2255" xr:uid="{693DEF55-278A-4F87-BEAF-3F5C403893E4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25" xfId="2234" xr:uid="{BF526271-19F1-493E-A67C-560CF6443927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3 9 3" xfId="2256" xr:uid="{B35D4901-D701-43CA-B737-297C156BB2C2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25" xfId="2237" xr:uid="{CFEBA4C3-F2EC-4385-837F-D79D87731B7B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5 8" xfId="2239" xr:uid="{A8C8B26A-9699-46C8-99E8-5A804503906C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25" xfId="2241" xr:uid="{B62AD082-5412-4EEA-AF9E-2CF5560E927F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26" xfId="2233" xr:uid="{69C2926F-B2D1-43DF-85DC-0F6120619436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2 8" xfId="2235" xr:uid="{E7914A92-98A5-4216-AD83-630235CFEEF1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25" xfId="2236" xr:uid="{0AD47A1B-4C38-4095-94D2-FA0C3CA96AF5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26" xfId="2238" xr:uid="{FEC5AB6F-2539-466E-B333-D7606272E5A1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5 8" xfId="2240" xr:uid="{4FB8354F-5CE8-4D05-BB0C-CEDF4CCCD6F5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26" xfId="2242" xr:uid="{CD1B1558-8631-4B67-A721-DD0630DDCDBB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10" xfId="2221" xr:uid="{35B0F4D6-18FA-43B7-8380-61A97435B01B}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2 5" xfId="2231" xr:uid="{D53B4068-2577-40E7-9FFD-AE6A93781B7C}"/>
    <cellStyle name="Millares [0] 2 3" xfId="1968" xr:uid="{10D32A37-58E7-4403-8B64-619DC33874A5}"/>
    <cellStyle name="Millares [0] 2 3 2" xfId="2253" xr:uid="{6AF5F52B-F753-48E6-9860-D9D535C3FE21}"/>
    <cellStyle name="Millares [0] 2 4" xfId="1843" xr:uid="{080ABC35-AA1A-4964-84F3-A7EBA4018BC3}"/>
    <cellStyle name="Millares [0] 2 5" xfId="2225" xr:uid="{F89CC5CD-DF3F-41EF-AE9D-DCE3154D5065}"/>
    <cellStyle name="Millares [0] 3" xfId="1841" xr:uid="{735AE597-6D4B-41D8-B395-D925FAD4F887}"/>
    <cellStyle name="Millares [0] 3 2" xfId="1847" xr:uid="{D25F3D6E-EEEF-434A-9B6F-4F153F29194E}"/>
    <cellStyle name="Millares [0] 3 2 2" xfId="2229" xr:uid="{3942292F-4A82-40B9-A431-E3BFC5435244}"/>
    <cellStyle name="Millares [0] 3 3" xfId="2011" xr:uid="{5FF7B3E6-5379-4C32-A7BA-23C3053D92D0}"/>
    <cellStyle name="Millares [0] 3 3 2" xfId="2257" xr:uid="{3D8105FB-28D1-4B3B-A1D9-F888DE884804}"/>
    <cellStyle name="Millares [0] 3 4" xfId="2223" xr:uid="{B23D99D3-3791-4C68-A815-3C1EE5020E4A}"/>
    <cellStyle name="Millares [0] 4" xfId="1845" xr:uid="{B60E6B9D-EA9B-48F7-97E8-A786B995D993}"/>
    <cellStyle name="Millares [0] 4 2" xfId="2189" xr:uid="{6BF5644B-442B-4F08-A11D-3DECDA2F7D6F}"/>
    <cellStyle name="Millares [0] 4 2 2" xfId="2277" xr:uid="{2A48CA00-72D5-4732-AC30-92D4A2705704}"/>
    <cellStyle name="Millares [0] 4 3" xfId="2041" xr:uid="{A1F1C7C7-FC52-490D-872E-A168367AD5F6}"/>
    <cellStyle name="Millares [0] 4 3 2" xfId="2259" xr:uid="{A8D63C2A-9469-4F8A-8A31-DF944B4B34C4}"/>
    <cellStyle name="Millares [0] 4 4" xfId="2227" xr:uid="{84E78BEE-E18C-46C1-8CE7-E8BBDAF6949E}"/>
    <cellStyle name="Millares [0] 5" xfId="1959" xr:uid="{FD97919D-C21C-4F0D-BD6B-0E87EEBAD745}"/>
    <cellStyle name="Millares [0] 5 2" xfId="2248" xr:uid="{49AB5D3B-77CA-44A4-9BF2-1D32CBF48A5F}"/>
    <cellStyle name="Millares [0] 6" xfId="1857" xr:uid="{B2088E5A-8575-4838-B0CD-89EE8E7C1AA2}"/>
    <cellStyle name="Millares [0] 6 2" xfId="2130" xr:uid="{17366099-A1EF-410A-8245-17F5DA0DA303}"/>
    <cellStyle name="Millares [0] 6 2 2" xfId="2271" xr:uid="{74FF4970-CD8A-4B12-867A-C9A13E3834A9}"/>
    <cellStyle name="Millares [0] 6 3" xfId="2247" xr:uid="{D8D50437-27C3-4693-B89C-2F628C87EEE1}"/>
    <cellStyle name="Millares [0] 7" xfId="2102" xr:uid="{54759BE2-6E32-47D6-909A-8BF5A513F8C5}"/>
    <cellStyle name="Millares [0] 7 2" xfId="2212" xr:uid="{0363D9AE-8A23-4DA7-B346-329FD57CF0E1}"/>
    <cellStyle name="Millares [0] 7 2 2" xfId="2280" xr:uid="{064D7D4E-D026-459C-85EB-AD661BA94B9D}"/>
    <cellStyle name="Millares [0] 7 3" xfId="2263" xr:uid="{BE76B922-E22E-45DD-BC02-4CD4634AC050}"/>
    <cellStyle name="Millares [0] 8" xfId="2218" xr:uid="{3D73304E-E3E7-46BD-84E1-36D11AEE5F76}"/>
    <cellStyle name="Millares [0] 8 2" xfId="2284" xr:uid="{7C1536BB-E29E-45D6-AFBD-B7B15126F9F9}"/>
    <cellStyle name="Millares [0] 9" xfId="1838" xr:uid="{08A0FF15-1E8E-46E9-8125-1DA552AA2427}"/>
    <cellStyle name="Millares 10" xfId="1080" xr:uid="{302B60EE-0892-4513-8A61-7F3485CB702F}"/>
    <cellStyle name="Millares 10 2" xfId="2153" xr:uid="{D1BFAB5C-BFC7-436D-BFB4-201B3D82379A}"/>
    <cellStyle name="Millares 10 2 2" xfId="2272" xr:uid="{5C8108FA-3D56-49F6-9A24-2D3CE1832A24}"/>
    <cellStyle name="Millares 10 3" xfId="1960" xr:uid="{766DE28E-D50F-4206-8037-43DA018AE0BB}"/>
    <cellStyle name="Millares 10 4" xfId="2249" xr:uid="{B42645CB-21EE-445A-BDAC-94EB8260B8AC}"/>
    <cellStyle name="Millares 11" xfId="1081" xr:uid="{B585BCB8-73DB-4FD9-8EFE-5EE9E80620B3}"/>
    <cellStyle name="Millares 11 2" xfId="2190" xr:uid="{B6D84F5C-F59A-497C-B819-7103C8A9CACC}"/>
    <cellStyle name="Millares 11 2 2" xfId="2278" xr:uid="{9E32B244-097B-4021-9941-5394A33A3C3A}"/>
    <cellStyle name="Millares 11 3" xfId="2042" xr:uid="{658C4E15-94A1-4D96-9E21-B6C5565B6F49}"/>
    <cellStyle name="Millares 11 4" xfId="2260" xr:uid="{321B849D-2E02-4C6A-9879-95DCF2C92B18}"/>
    <cellStyle name="Millares 12" xfId="1082" xr:uid="{8339F63D-B1BB-4A9A-9505-85C7315BCC20}"/>
    <cellStyle name="Millares 12 2" xfId="2155" xr:uid="{20D128E2-08FD-4245-B561-AE527F3E83D0}"/>
    <cellStyle name="Millares 12 2 2" xfId="2274" xr:uid="{8F3D0555-AF45-495F-AE84-83082CDCD551}"/>
    <cellStyle name="Millares 12 3" xfId="1964" xr:uid="{B66BA640-6261-48A2-ABFB-63164EDEB57B}"/>
    <cellStyle name="Millares 12 4" xfId="2251" xr:uid="{DBF3A756-3120-4B4F-8B47-06701B1F4634}"/>
    <cellStyle name="Millares 13" xfId="1083" xr:uid="{03AB7640-D225-40BC-888D-69C202E8B0DC}"/>
    <cellStyle name="Millares 13 2" xfId="2154" xr:uid="{11518788-5E28-4170-A9CC-CB7956555CD8}"/>
    <cellStyle name="Millares 13 2 2" xfId="2273" xr:uid="{C4C598D4-7149-4B86-88D3-4610EDFEE976}"/>
    <cellStyle name="Millares 13 3" xfId="1962" xr:uid="{C57B9C47-6C94-4021-B6A8-545186CB4DDB}"/>
    <cellStyle name="Millares 13 4" xfId="2250" xr:uid="{5807CF60-0582-4ED1-A37A-9F771F9C8786}"/>
    <cellStyle name="Millares 14" xfId="1084" xr:uid="{13C36F74-2216-4DAA-9AF4-AFD11C02C053}"/>
    <cellStyle name="Millares 14 2" xfId="2213" xr:uid="{B5131A52-6007-4832-9636-3F0FA40F192E}"/>
    <cellStyle name="Millares 14 2 2" xfId="2281" xr:uid="{EC2B4FA6-E598-4D55-A043-AA233DE8B341}"/>
    <cellStyle name="Millares 14 3" xfId="2105" xr:uid="{26286019-4015-4734-BC92-2D1B63EE3A94}"/>
    <cellStyle name="Millares 14 4" xfId="2264" xr:uid="{B0213B3A-6360-45FF-92F6-0EA43FC8262F}"/>
    <cellStyle name="Millares 15" xfId="1085" xr:uid="{6A990939-237B-4AC1-B59C-724C401CEFCD}"/>
    <cellStyle name="Millares 15 2" xfId="2129" xr:uid="{80150975-01EC-4E5D-B09F-AA29C00F40F7}"/>
    <cellStyle name="Millares 15 3" xfId="2270" xr:uid="{B2F3BB74-7C9A-447C-A7B1-AA8075FF0F46}"/>
    <cellStyle name="Millares 16" xfId="1086" xr:uid="{37AD98E2-08F8-4F97-872D-9859E6993B77}"/>
    <cellStyle name="Millares 16 2" xfId="2217" xr:uid="{33C9B3A7-4EEA-44A3-A6B0-0CC30834AB48}"/>
    <cellStyle name="Millares 16 3" xfId="2283" xr:uid="{91F5A33B-5014-4971-B1FB-7809D915023D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2 2" xfId="2282" xr:uid="{1CCB1D90-27DA-4359-9567-0D3D211B1404}"/>
    <cellStyle name="Millares 3 2 3" xfId="2111" xr:uid="{309A84B5-4B8B-48E6-8B0E-F87ECB917964}"/>
    <cellStyle name="Millares 3 2 4" xfId="2265" xr:uid="{740E0DE9-A2AC-45C1-A24D-FE0515C796E6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43" xfId="2220" xr:uid="{E9FB5B60-A638-49C3-A9C3-C94BAC69F863}"/>
    <cellStyle name="Millares 44" xfId="2262" xr:uid="{A8A9B3B7-A1EA-42BA-B248-5F2983DB929E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3 3" xfId="2275" xr:uid="{D556EDE0-8F96-4E63-8CF6-EA2504EA217D}"/>
    <cellStyle name="Millares 7 4" xfId="1966" xr:uid="{4C8FB932-074D-4AAF-81B6-70F08963B385}"/>
    <cellStyle name="Millares 7 5" xfId="2252" xr:uid="{DB75C09F-CDAE-4AD4-B3C8-F85B51081046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2 3" xfId="2276" xr:uid="{1C98428D-863F-46F9-8173-6A2E7A68D922}"/>
    <cellStyle name="Millares 8 3" xfId="2006" xr:uid="{C98BFB5C-7084-4044-A264-E4E5F29123AC}"/>
    <cellStyle name="Millares 8 4" xfId="2254" xr:uid="{C9C66FE9-2078-4DAA-8F35-3645388D628B}"/>
    <cellStyle name="Millares 9" xfId="897" xr:uid="{DB397FCC-57D4-44B7-9323-30C94CB0326C}"/>
    <cellStyle name="Millares 9 2" xfId="2191" xr:uid="{D93A8B16-81ED-4BB1-BF6B-67EADE71CD0F}"/>
    <cellStyle name="Millares 9 2 2" xfId="2279" xr:uid="{9E290DA5-09F2-4350-9577-24480F35C97E}"/>
    <cellStyle name="Millares 9 3" xfId="2043" xr:uid="{20B24C30-25AB-40E9-8531-E89E238294FD}"/>
    <cellStyle name="Millares 9 4" xfId="2261" xr:uid="{C83F7073-4C84-4CB2-9512-D79F8EF08DB5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3 5" xfId="2243" xr:uid="{54E1B060-A6B5-410E-8A98-CC998FD82F23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0 3" xfId="2245" xr:uid="{1D5090E8-5885-4F1C-BCDF-58D18CDE227A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2 3" xfId="2267" xr:uid="{7688153E-14E1-4EA3-932F-7DA983B2F164}"/>
    <cellStyle name="Normal 2 2 2 3" xfId="2116" xr:uid="{9470520C-8DAA-46B4-8EEA-788B22FAB44C}"/>
    <cellStyle name="Normal 2 2 2 3 2" xfId="2266" xr:uid="{016D282E-405A-4BF2-B321-CA6DA8C2C515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 7" xfId="2228" xr:uid="{3735E276-9D3C-4733-8BF4-FD2E37F344B2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70" xfId="2222" xr:uid="{F0882A1F-A3E7-483F-A846-63E98C088547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 6" xfId="2232" xr:uid="{43FC6E11-DCB0-4270-9358-AB29960C03F8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22" xfId="2226" xr:uid="{866C233B-B22D-4778-88C3-D49451DB8621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3 6" xfId="2268" xr:uid="{ED465983-00CC-4694-9C63-359F42260479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73" xfId="2219" xr:uid="{A8819104-E0D8-4E23-9099-3029F6DB108C}"/>
    <cellStyle name="Normal 74" xfId="2258" xr:uid="{60DCC3D4-9E36-4B1C-95EA-28F6A3B76D0C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6 2" xfId="2269" xr:uid="{979A95A6-D42C-47A0-8CB5-EE4FC406BA82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Notas 9 5" xfId="2246" xr:uid="{875C8867-C49F-4DBA-9C5E-E1DC071C0A0D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2 6" xfId="2230" xr:uid="{4DCD0DCC-8A31-47B8-BB35-7F8F184C29F7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2 7" xfId="2224" xr:uid="{A2D1EE09-0A34-43B3-8CEC-71CE2578E566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6 3" xfId="2244" xr:uid="{740957D1-70EB-48E4-BEEA-E7C7E714C83A}"/>
    <cellStyle name="Porcentaje 7" xfId="1803" xr:uid="{05EA547A-6CE4-485E-BC30-F26EE4952207}"/>
    <cellStyle name="Porcentaje 8" xfId="1836" xr:uid="{A1AD2660-20D1-4444-AAF5-DAFA392F3C63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abSelected="1" topLeftCell="B1" zoomScale="70" zoomScaleNormal="70" workbookViewId="0">
      <selection activeCell="K35" sqref="K35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20.8867187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54"/>
      <c r="B2" s="54"/>
      <c r="C2" s="61"/>
      <c r="D2" s="62"/>
      <c r="E2" s="54"/>
      <c r="F2" s="48"/>
      <c r="G2" s="48"/>
      <c r="H2" s="49"/>
      <c r="I2" s="104" t="s">
        <v>17</v>
      </c>
      <c r="J2" s="105"/>
      <c r="K2" s="105"/>
      <c r="L2" s="106"/>
    </row>
    <row r="3" spans="1:15" x14ac:dyDescent="0.25">
      <c r="A3" s="107" t="s">
        <v>15</v>
      </c>
      <c r="B3" s="110" t="s">
        <v>0</v>
      </c>
      <c r="C3" s="112" t="s">
        <v>1</v>
      </c>
      <c r="D3" s="57" t="s">
        <v>2</v>
      </c>
      <c r="E3" s="56" t="s">
        <v>3</v>
      </c>
      <c r="F3" s="23" t="s">
        <v>45</v>
      </c>
      <c r="G3" s="1" t="s">
        <v>4</v>
      </c>
      <c r="H3" s="2" t="s">
        <v>5</v>
      </c>
      <c r="I3" s="47" t="s">
        <v>33</v>
      </c>
      <c r="J3" s="46" t="s">
        <v>4</v>
      </c>
      <c r="K3" s="46" t="s">
        <v>32</v>
      </c>
      <c r="L3" s="44" t="s">
        <v>45</v>
      </c>
      <c r="N3" s="109" t="s">
        <v>55</v>
      </c>
      <c r="O3" s="109"/>
    </row>
    <row r="4" spans="1:15" ht="14.4" x14ac:dyDescent="0.3">
      <c r="A4" s="108"/>
      <c r="B4" s="111"/>
      <c r="C4" s="113"/>
      <c r="D4" s="47" t="s">
        <v>6</v>
      </c>
      <c r="E4" s="44" t="s">
        <v>7</v>
      </c>
      <c r="F4" s="24" t="s">
        <v>52</v>
      </c>
      <c r="G4" s="3" t="s">
        <v>54</v>
      </c>
      <c r="H4" s="4" t="s">
        <v>8</v>
      </c>
      <c r="I4" s="60" t="s">
        <v>14</v>
      </c>
      <c r="J4" s="58" t="s">
        <v>14</v>
      </c>
      <c r="K4" s="58" t="s">
        <v>14</v>
      </c>
      <c r="L4" s="59" t="s">
        <v>14</v>
      </c>
      <c r="N4" s="8" t="s">
        <v>60</v>
      </c>
      <c r="O4" s="8" t="s">
        <v>39</v>
      </c>
    </row>
    <row r="5" spans="1:15" x14ac:dyDescent="0.25">
      <c r="A5" t="s">
        <v>39</v>
      </c>
      <c r="B5" s="5" t="s">
        <v>9</v>
      </c>
      <c r="C5" s="96" t="s">
        <v>37</v>
      </c>
      <c r="D5" s="100">
        <f>VLOOKUP(C5,Px!$D$16:$K$19,8,0)</f>
        <v>4995.0767999999998</v>
      </c>
      <c r="E5" s="98">
        <f>VLOOKUP(C5,Px!$D$16:$K$19,7,0)</f>
        <v>55.469000000000001</v>
      </c>
      <c r="F5" s="98"/>
      <c r="G5" s="6"/>
      <c r="H5" s="80">
        <f>COPELEC!I6/1000</f>
        <v>101.59050432386269</v>
      </c>
      <c r="I5" s="69">
        <f>+ROUND(H5*E5*1000,0)</f>
        <v>5635124</v>
      </c>
      <c r="J5" s="70">
        <f>ROUND(G5*D5*1000,0)</f>
        <v>0</v>
      </c>
      <c r="K5" s="69">
        <v>11.834046982016989</v>
      </c>
      <c r="L5" s="71">
        <f t="shared" ref="L5:L14" si="0">H5*F5*1000</f>
        <v>0</v>
      </c>
      <c r="N5" s="9" t="str">
        <f>"Active Energy: "&amp;TEXT(H17*1000,"###,###")&amp;" kWh"</f>
        <v>Active Energy: 405,527 kWh</v>
      </c>
      <c r="O5" s="10">
        <f>I17</f>
        <v>22735624</v>
      </c>
    </row>
    <row r="6" spans="1:15" x14ac:dyDescent="0.25">
      <c r="A6" t="s">
        <v>39</v>
      </c>
      <c r="B6" t="s">
        <v>9</v>
      </c>
      <c r="C6" s="97" t="s">
        <v>38</v>
      </c>
      <c r="D6" s="101">
        <f>VLOOKUP(C6,Px!$D$16:$K$19,8,0)</f>
        <v>5470.0618000000004</v>
      </c>
      <c r="E6" s="63">
        <f>VLOOKUP(C6,Px!$D$16:$K$19,7,0)</f>
        <v>60.98</v>
      </c>
      <c r="F6" s="63"/>
      <c r="G6" s="7"/>
      <c r="H6" s="81">
        <f>COPELEC!F6/1000</f>
        <v>6.8774925695304958</v>
      </c>
      <c r="I6" s="72">
        <f t="shared" ref="I6:I16" si="1">+ROUND(H6*E6*1000,0)</f>
        <v>419389</v>
      </c>
      <c r="J6" s="73">
        <f t="shared" ref="J6:J15" si="2">ROUND(G6*D6*1000,0)</f>
        <v>0</v>
      </c>
      <c r="K6" s="72">
        <v>0</v>
      </c>
      <c r="L6" s="74">
        <f t="shared" si="0"/>
        <v>0</v>
      </c>
      <c r="N6" s="9" t="str">
        <f>"Capacity: "&amp;TEXT(G17*1000,"#,###")&amp;" kW"</f>
        <v>Capacity: 839 kW</v>
      </c>
      <c r="O6" s="10">
        <f>J17</f>
        <v>4243685</v>
      </c>
    </row>
    <row r="7" spans="1:15" x14ac:dyDescent="0.25">
      <c r="A7" t="s">
        <v>39</v>
      </c>
      <c r="B7" t="s">
        <v>9</v>
      </c>
      <c r="C7" s="97" t="s">
        <v>16</v>
      </c>
      <c r="D7" s="101">
        <f>VLOOKUP(C7,Px!$D$16:$K$19,8,0)</f>
        <v>5683.2033000000001</v>
      </c>
      <c r="E7" s="63">
        <f>VLOOKUP(C7,Px!$D$16:$K$19,7,0)</f>
        <v>60.828000000000003</v>
      </c>
      <c r="F7" s="63"/>
      <c r="G7" s="7"/>
      <c r="H7" s="81">
        <f>COPELEC!C6/1000</f>
        <v>5.1952825066725827</v>
      </c>
      <c r="I7" s="72">
        <f t="shared" si="1"/>
        <v>316019</v>
      </c>
      <c r="J7" s="73">
        <f t="shared" si="2"/>
        <v>0</v>
      </c>
      <c r="K7" s="72">
        <v>0</v>
      </c>
      <c r="L7" s="74">
        <f t="shared" si="0"/>
        <v>0</v>
      </c>
      <c r="N7" s="9" t="s">
        <v>13</v>
      </c>
      <c r="O7" s="10">
        <f>K17</f>
        <v>42.084817486754631</v>
      </c>
    </row>
    <row r="8" spans="1:15" x14ac:dyDescent="0.25">
      <c r="A8" t="s">
        <v>39</v>
      </c>
      <c r="B8" t="s">
        <v>9</v>
      </c>
      <c r="C8" s="97" t="s">
        <v>59</v>
      </c>
      <c r="D8" s="101">
        <f>VLOOKUP(C8,Px!$D$16:$K$19,8,0)</f>
        <v>5730.1862000000001</v>
      </c>
      <c r="E8" s="63">
        <f>VLOOKUP(C8,Px!$D$16:$K$19,7,0)</f>
        <v>61.581000000000003</v>
      </c>
      <c r="F8" s="63"/>
      <c r="G8" s="7"/>
      <c r="H8" s="81">
        <f>COPELEC!L6/1000</f>
        <v>0.36893122430520053</v>
      </c>
      <c r="I8" s="72">
        <f t="shared" si="1"/>
        <v>22719</v>
      </c>
      <c r="J8" s="73">
        <f t="shared" si="2"/>
        <v>0</v>
      </c>
      <c r="K8" s="72">
        <v>0</v>
      </c>
      <c r="L8" s="74">
        <f t="shared" ref="L8:L12" si="3">H8*F8*1000</f>
        <v>0</v>
      </c>
      <c r="N8" s="9" t="s">
        <v>45</v>
      </c>
      <c r="O8" s="10">
        <f>L17</f>
        <v>0</v>
      </c>
    </row>
    <row r="9" spans="1:15" x14ac:dyDescent="0.25">
      <c r="A9" t="s">
        <v>39</v>
      </c>
      <c r="B9" t="s">
        <v>10</v>
      </c>
      <c r="C9" s="97" t="s">
        <v>37</v>
      </c>
      <c r="D9" s="101">
        <f>VLOOKUP(C9,Px!$D$16:$K$19,8,0)</f>
        <v>4995.0767999999998</v>
      </c>
      <c r="E9" s="63">
        <f>VLOOKUP(C9,Px!$D$16:$K$19,7,0)</f>
        <v>55.469000000000001</v>
      </c>
      <c r="F9" s="63"/>
      <c r="G9" s="7"/>
      <c r="H9" s="81">
        <f>COPELEC!J7/1000</f>
        <v>168.62328720694228</v>
      </c>
      <c r="I9" s="72">
        <f>+ROUND(H9*E9*1000,0)</f>
        <v>9353365</v>
      </c>
      <c r="J9" s="73">
        <f t="shared" si="2"/>
        <v>0</v>
      </c>
      <c r="K9" s="72">
        <v>19.629622090810223</v>
      </c>
      <c r="L9" s="74">
        <f t="shared" si="3"/>
        <v>0</v>
      </c>
      <c r="N9" s="11" t="s">
        <v>12</v>
      </c>
      <c r="O9" s="12">
        <f>SUM(O5:O8)</f>
        <v>26979351.084817488</v>
      </c>
    </row>
    <row r="10" spans="1:15" x14ac:dyDescent="0.25">
      <c r="A10" t="s">
        <v>39</v>
      </c>
      <c r="B10" t="s">
        <v>10</v>
      </c>
      <c r="C10" s="97" t="s">
        <v>38</v>
      </c>
      <c r="D10" s="101">
        <f>VLOOKUP(C10,Px!$D$16:$K$19,8,0)</f>
        <v>5470.0618000000004</v>
      </c>
      <c r="E10" s="63">
        <f>VLOOKUP(C10,Px!$D$16:$K$19,7,0)</f>
        <v>60.98</v>
      </c>
      <c r="F10" s="63"/>
      <c r="G10" s="7"/>
      <c r="H10" s="81">
        <f>COPELEC!G7/1000</f>
        <v>11.322587263110456</v>
      </c>
      <c r="I10" s="72">
        <f t="shared" si="1"/>
        <v>690451</v>
      </c>
      <c r="J10" s="73">
        <f t="shared" si="2"/>
        <v>0</v>
      </c>
      <c r="K10" s="72">
        <v>0</v>
      </c>
      <c r="L10" s="74">
        <f t="shared" si="3"/>
        <v>0</v>
      </c>
    </row>
    <row r="11" spans="1:15" x14ac:dyDescent="0.25">
      <c r="A11" t="s">
        <v>39</v>
      </c>
      <c r="B11" t="s">
        <v>10</v>
      </c>
      <c r="C11" s="97" t="s">
        <v>16</v>
      </c>
      <c r="D11" s="101">
        <f>VLOOKUP(C11,Px!$D$16:$K$19,8,0)</f>
        <v>5683.2033000000001</v>
      </c>
      <c r="E11" s="63">
        <f>VLOOKUP(C11,Px!$D$16:$K$19,7,0)</f>
        <v>60.828000000000003</v>
      </c>
      <c r="F11" s="63"/>
      <c r="G11" s="7"/>
      <c r="H11" s="81">
        <f>COPELEC!D7/1000</f>
        <v>8.5936721276539778</v>
      </c>
      <c r="I11" s="72">
        <f t="shared" si="1"/>
        <v>522736</v>
      </c>
      <c r="J11" s="73">
        <f t="shared" si="2"/>
        <v>0</v>
      </c>
      <c r="K11" s="72">
        <v>0</v>
      </c>
      <c r="L11" s="74">
        <f t="shared" si="3"/>
        <v>0</v>
      </c>
    </row>
    <row r="12" spans="1:15" x14ac:dyDescent="0.25">
      <c r="A12" t="s">
        <v>39</v>
      </c>
      <c r="B12" t="s">
        <v>10</v>
      </c>
      <c r="C12" s="97" t="s">
        <v>59</v>
      </c>
      <c r="D12" s="101">
        <f>VLOOKUP(C12,Px!$D$16:$K$19,8,0)</f>
        <v>5730.1862000000001</v>
      </c>
      <c r="E12" s="63">
        <f>VLOOKUP(C12,Px!$D$16:$K$19,7,0)</f>
        <v>61.581000000000003</v>
      </c>
      <c r="F12" s="63"/>
      <c r="G12" s="7"/>
      <c r="H12" s="81">
        <f>COPELEC!M7/1000</f>
        <v>0.61038699116288886</v>
      </c>
      <c r="I12" s="72">
        <f t="shared" si="1"/>
        <v>37588</v>
      </c>
      <c r="J12" s="73">
        <f t="shared" si="2"/>
        <v>0</v>
      </c>
      <c r="K12" s="72">
        <v>0</v>
      </c>
      <c r="L12" s="74">
        <f t="shared" si="3"/>
        <v>0</v>
      </c>
    </row>
    <row r="13" spans="1:15" x14ac:dyDescent="0.25">
      <c r="A13" t="s">
        <v>39</v>
      </c>
      <c r="B13" t="s">
        <v>11</v>
      </c>
      <c r="C13" s="97" t="s">
        <v>37</v>
      </c>
      <c r="D13" s="101">
        <f>VLOOKUP(C13,Px!$D$16:$K$19,8,0)</f>
        <v>4995.0767999999998</v>
      </c>
      <c r="E13" s="63">
        <f>VLOOKUP(C13,Px!$D$16:$K$19,7,0)</f>
        <v>55.469000000000001</v>
      </c>
      <c r="F13" s="63"/>
      <c r="G13" s="7">
        <f>COPELEC!V8/1000</f>
        <v>0.74714220862825143</v>
      </c>
      <c r="H13" s="81">
        <f>COPELEC!K8/1000</f>
        <v>91.133759331027065</v>
      </c>
      <c r="I13" s="72">
        <f t="shared" si="1"/>
        <v>5055098</v>
      </c>
      <c r="J13" s="73">
        <f t="shared" si="2"/>
        <v>3732033</v>
      </c>
      <c r="K13" s="72">
        <v>10.621148413927417</v>
      </c>
      <c r="L13" s="74">
        <f t="shared" si="0"/>
        <v>0</v>
      </c>
    </row>
    <row r="14" spans="1:15" x14ac:dyDescent="0.25">
      <c r="A14" t="s">
        <v>39</v>
      </c>
      <c r="B14" t="s">
        <v>11</v>
      </c>
      <c r="C14" s="97" t="s">
        <v>38</v>
      </c>
      <c r="D14" s="101">
        <f>VLOOKUP(C14,Px!$D$16:$K$19,8,0)</f>
        <v>5470.0618000000004</v>
      </c>
      <c r="E14" s="63">
        <f>VLOOKUP(C14,Px!$D$16:$K$19,7,0)</f>
        <v>60.98</v>
      </c>
      <c r="F14" s="63"/>
      <c r="G14" s="7">
        <f>COPELEC!U8/1000</f>
        <v>5.0794853069275982E-2</v>
      </c>
      <c r="H14" s="81">
        <f>COPELEC!H8/1000</f>
        <v>6.1957762008511423</v>
      </c>
      <c r="I14" s="72">
        <f t="shared" si="1"/>
        <v>377818</v>
      </c>
      <c r="J14" s="73">
        <f t="shared" si="2"/>
        <v>277851</v>
      </c>
      <c r="K14" s="72">
        <v>0</v>
      </c>
      <c r="L14" s="74">
        <f t="shared" si="0"/>
        <v>0</v>
      </c>
    </row>
    <row r="15" spans="1:15" x14ac:dyDescent="0.25">
      <c r="A15" t="s">
        <v>39</v>
      </c>
      <c r="B15" t="s">
        <v>11</v>
      </c>
      <c r="C15" s="97" t="s">
        <v>16</v>
      </c>
      <c r="D15" s="101">
        <f>VLOOKUP(C15,Px!$D$16:$K$19,8,0)</f>
        <v>5683.2033000000001</v>
      </c>
      <c r="E15" s="63">
        <f>VLOOKUP(C15,Px!$D$16:$K$19,7,0)</f>
        <v>60.828000000000003</v>
      </c>
      <c r="F15" s="63"/>
      <c r="G15" s="7">
        <f>COPELEC!T8/1000</f>
        <v>3.8403933044424701E-2</v>
      </c>
      <c r="H15" s="81">
        <f>COPELEC!E8/1000</f>
        <v>4.6843756797802456</v>
      </c>
      <c r="I15" s="72">
        <f t="shared" si="1"/>
        <v>284941</v>
      </c>
      <c r="J15" s="73">
        <f t="shared" si="2"/>
        <v>218257</v>
      </c>
      <c r="K15" s="72">
        <v>0</v>
      </c>
      <c r="L15" s="74">
        <f>H15*F15*1000</f>
        <v>0</v>
      </c>
    </row>
    <row r="16" spans="1:15" x14ac:dyDescent="0.25">
      <c r="A16" t="s">
        <v>39</v>
      </c>
      <c r="B16" t="s">
        <v>11</v>
      </c>
      <c r="C16" t="s">
        <v>59</v>
      </c>
      <c r="D16" s="102">
        <f>VLOOKUP(C16,Px!$D$16:$K$19,8,0)</f>
        <v>5730.1862000000001</v>
      </c>
      <c r="E16" s="103">
        <f>VLOOKUP(C16,Px!$D$16:$K$19,7,0)</f>
        <v>61.581000000000003</v>
      </c>
      <c r="F16" s="66"/>
      <c r="G16" s="65">
        <f>COPELEC!W8/1000</f>
        <v>2.7126306897878993E-3</v>
      </c>
      <c r="H16" s="82">
        <f>COPELEC!N8/1000</f>
        <v>0.33087708013574624</v>
      </c>
      <c r="I16" s="67">
        <f t="shared" si="1"/>
        <v>20376</v>
      </c>
      <c r="J16" s="68">
        <f>ROUND(G16*D16*1000,0)</f>
        <v>15544</v>
      </c>
      <c r="K16" s="67">
        <v>0</v>
      </c>
      <c r="L16" s="68">
        <f>H16*F16*1000</f>
        <v>0</v>
      </c>
      <c r="M16" s="75"/>
    </row>
    <row r="17" spans="1:15" ht="14.4" x14ac:dyDescent="0.3">
      <c r="A17" s="14"/>
      <c r="B17" s="14"/>
      <c r="C17" s="14"/>
      <c r="D17" s="99"/>
      <c r="E17" s="43"/>
      <c r="F17" s="64" t="s">
        <v>12</v>
      </c>
      <c r="G17" s="79">
        <f>SUM(G5:G16)</f>
        <v>0.83905362543174</v>
      </c>
      <c r="H17" s="83">
        <f t="shared" ref="H17" si="4">SUM(H5:H16)</f>
        <v>405.52693250503478</v>
      </c>
      <c r="I17" s="77">
        <f>SUM(I5:I16)</f>
        <v>22735624</v>
      </c>
      <c r="J17" s="77">
        <f>SUM(J5:J16)</f>
        <v>4243685</v>
      </c>
      <c r="K17" s="77">
        <f>SUM(K5:K16)</f>
        <v>42.084817486754631</v>
      </c>
      <c r="L17" s="78">
        <f>SUM(L5:L16)</f>
        <v>0</v>
      </c>
    </row>
    <row r="19" spans="1:15" x14ac:dyDescent="0.25">
      <c r="E19" s="9" t="s">
        <v>57</v>
      </c>
      <c r="F19" t="s">
        <v>58</v>
      </c>
    </row>
    <row r="23" spans="1:15" ht="13.8" x14ac:dyDescent="0.25">
      <c r="I23" s="55"/>
    </row>
    <row r="28" spans="1:15" x14ac:dyDescent="0.25">
      <c r="N28" s="13"/>
      <c r="O28" s="13"/>
    </row>
    <row r="30" spans="1:15" s="13" customFormat="1" ht="20.25" customHeight="1" x14ac:dyDescent="0.25">
      <c r="N30"/>
      <c r="O30"/>
    </row>
    <row r="32" spans="1:15" x14ac:dyDescent="0.25">
      <c r="I32" s="10"/>
      <c r="J32" s="1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zoomScale="90" zoomScaleNormal="90" workbookViewId="0">
      <selection activeCell="H23" sqref="H23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5" thickBot="1" x14ac:dyDescent="0.3">
      <c r="A2" s="85" t="s">
        <v>61</v>
      </c>
    </row>
    <row r="3" spans="1:27" ht="15" thickBot="1" x14ac:dyDescent="0.35">
      <c r="A3" s="25" t="s">
        <v>40</v>
      </c>
      <c r="B3" s="25" t="s">
        <v>79</v>
      </c>
      <c r="C3" s="114" t="s">
        <v>41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6"/>
      <c r="P3" s="114" t="s">
        <v>23</v>
      </c>
      <c r="Q3" s="115"/>
      <c r="R3" s="115"/>
      <c r="S3" s="115"/>
      <c r="T3" s="115"/>
      <c r="U3" s="115"/>
      <c r="V3" s="115"/>
      <c r="W3" s="116"/>
      <c r="Z3" s="26"/>
      <c r="AA3" s="27"/>
    </row>
    <row r="4" spans="1:27" ht="15" thickBot="1" x14ac:dyDescent="0.35">
      <c r="C4" s="117" t="s">
        <v>16</v>
      </c>
      <c r="D4" s="117"/>
      <c r="E4" s="117"/>
      <c r="F4" s="117" t="s">
        <v>38</v>
      </c>
      <c r="G4" s="117"/>
      <c r="H4" s="117"/>
      <c r="I4" s="117" t="s">
        <v>37</v>
      </c>
      <c r="J4" s="117"/>
      <c r="K4" s="117"/>
      <c r="L4" s="117" t="s">
        <v>59</v>
      </c>
      <c r="M4" s="117"/>
      <c r="N4" s="117"/>
      <c r="O4" s="118" t="s">
        <v>42</v>
      </c>
      <c r="P4" s="114" t="s">
        <v>43</v>
      </c>
      <c r="Q4" s="115"/>
      <c r="R4" s="115"/>
      <c r="S4" s="116"/>
      <c r="T4" s="114" t="s">
        <v>44</v>
      </c>
      <c r="U4" s="115"/>
      <c r="V4" s="115"/>
      <c r="W4" s="116"/>
      <c r="AA4" s="28"/>
    </row>
    <row r="5" spans="1:27" ht="15" thickBot="1" x14ac:dyDescent="0.35">
      <c r="A5" s="29" t="s">
        <v>46</v>
      </c>
      <c r="B5" s="30" t="s">
        <v>47</v>
      </c>
      <c r="C5" s="31" t="s">
        <v>34</v>
      </c>
      <c r="D5" s="32" t="s">
        <v>35</v>
      </c>
      <c r="E5" s="33" t="s">
        <v>36</v>
      </c>
      <c r="F5" s="31" t="s">
        <v>34</v>
      </c>
      <c r="G5" s="32" t="s">
        <v>35</v>
      </c>
      <c r="H5" s="33" t="s">
        <v>36</v>
      </c>
      <c r="I5" s="31" t="s">
        <v>34</v>
      </c>
      <c r="J5" s="32" t="s">
        <v>35</v>
      </c>
      <c r="K5" s="33" t="s">
        <v>36</v>
      </c>
      <c r="L5" s="31" t="s">
        <v>34</v>
      </c>
      <c r="M5" s="32" t="s">
        <v>35</v>
      </c>
      <c r="N5" s="33" t="s">
        <v>36</v>
      </c>
      <c r="O5" s="119"/>
      <c r="P5" s="34" t="s">
        <v>16</v>
      </c>
      <c r="Q5" s="34" t="s">
        <v>38</v>
      </c>
      <c r="R5" s="34" t="s">
        <v>37</v>
      </c>
      <c r="S5" s="35" t="s">
        <v>59</v>
      </c>
      <c r="T5" s="34" t="s">
        <v>16</v>
      </c>
      <c r="U5" s="35" t="s">
        <v>38</v>
      </c>
      <c r="V5" s="35" t="s">
        <v>37</v>
      </c>
      <c r="W5" s="35" t="s">
        <v>59</v>
      </c>
      <c r="AA5" s="28"/>
    </row>
    <row r="6" spans="1:27" ht="14.4" x14ac:dyDescent="0.3">
      <c r="A6" s="36" t="s">
        <v>48</v>
      </c>
      <c r="B6" s="37" t="s">
        <v>49</v>
      </c>
      <c r="C6" s="51">
        <v>5195.2825066725827</v>
      </c>
      <c r="D6" s="52">
        <v>0</v>
      </c>
      <c r="E6" s="52">
        <v>0</v>
      </c>
      <c r="F6" s="52">
        <v>6877.4925695304955</v>
      </c>
      <c r="G6" s="52">
        <v>0</v>
      </c>
      <c r="H6" s="52">
        <v>0</v>
      </c>
      <c r="I6" s="52">
        <v>101590.50432386268</v>
      </c>
      <c r="J6" s="52">
        <v>0</v>
      </c>
      <c r="K6" s="53">
        <v>0</v>
      </c>
      <c r="L6" s="52">
        <v>368.93122430520054</v>
      </c>
      <c r="M6" s="52">
        <v>0</v>
      </c>
      <c r="N6" s="53">
        <v>0</v>
      </c>
      <c r="O6" s="84">
        <f>SUM(C6:N6)</f>
        <v>114032.21062437096</v>
      </c>
      <c r="P6" s="38">
        <v>0</v>
      </c>
      <c r="Q6" s="39">
        <v>0</v>
      </c>
      <c r="R6" s="39">
        <v>0</v>
      </c>
      <c r="S6" s="39">
        <v>0</v>
      </c>
      <c r="T6" s="40">
        <v>0</v>
      </c>
      <c r="U6" s="40">
        <v>0</v>
      </c>
      <c r="V6" s="40">
        <v>0</v>
      </c>
      <c r="W6" s="40">
        <v>0</v>
      </c>
      <c r="X6" s="41"/>
      <c r="AA6" s="42"/>
    </row>
    <row r="7" spans="1:27" ht="14.4" x14ac:dyDescent="0.3">
      <c r="A7" s="36" t="s">
        <v>48</v>
      </c>
      <c r="B7" s="37" t="s">
        <v>50</v>
      </c>
      <c r="C7" s="51">
        <v>0</v>
      </c>
      <c r="D7" s="52">
        <v>8593.6721276539774</v>
      </c>
      <c r="E7" s="52">
        <v>0</v>
      </c>
      <c r="F7" s="52">
        <v>0</v>
      </c>
      <c r="G7" s="52">
        <v>11322.587263110456</v>
      </c>
      <c r="H7" s="52">
        <v>0</v>
      </c>
      <c r="I7" s="52">
        <v>0</v>
      </c>
      <c r="J7" s="52">
        <v>168623.28720694227</v>
      </c>
      <c r="K7" s="53">
        <v>0</v>
      </c>
      <c r="L7" s="52">
        <v>0</v>
      </c>
      <c r="M7" s="52">
        <v>610.38699116288888</v>
      </c>
      <c r="N7" s="53">
        <v>0</v>
      </c>
      <c r="O7" s="84">
        <f t="shared" ref="O7:O8" si="0">SUM(C7:N7)</f>
        <v>189149.93358886961</v>
      </c>
      <c r="P7" s="38">
        <v>0</v>
      </c>
      <c r="Q7" s="39">
        <v>0</v>
      </c>
      <c r="R7" s="39">
        <v>0</v>
      </c>
      <c r="S7" s="39">
        <v>0</v>
      </c>
      <c r="T7" s="40">
        <v>0</v>
      </c>
      <c r="U7" s="40">
        <v>0</v>
      </c>
      <c r="V7" s="40">
        <v>0</v>
      </c>
      <c r="W7" s="40">
        <v>0</v>
      </c>
      <c r="X7" s="41"/>
      <c r="AA7" s="42"/>
    </row>
    <row r="8" spans="1:27" ht="14.4" x14ac:dyDescent="0.3">
      <c r="A8" s="36" t="s">
        <v>48</v>
      </c>
      <c r="B8" s="37" t="s">
        <v>51</v>
      </c>
      <c r="C8" s="51">
        <v>0</v>
      </c>
      <c r="D8" s="52">
        <v>0</v>
      </c>
      <c r="E8" s="52">
        <v>4684.3756797802453</v>
      </c>
      <c r="F8" s="52">
        <v>0</v>
      </c>
      <c r="G8" s="52">
        <v>0</v>
      </c>
      <c r="H8" s="52">
        <v>6195.7762008511427</v>
      </c>
      <c r="I8" s="52">
        <v>0</v>
      </c>
      <c r="J8" s="52">
        <v>0</v>
      </c>
      <c r="K8" s="53">
        <v>91133.75933102706</v>
      </c>
      <c r="L8" s="52">
        <v>0</v>
      </c>
      <c r="M8" s="52">
        <v>0</v>
      </c>
      <c r="N8" s="53">
        <v>330.87708013574621</v>
      </c>
      <c r="O8" s="84">
        <f t="shared" si="0"/>
        <v>102344.78829179419</v>
      </c>
      <c r="P8" s="38">
        <v>9.203936294281199E-4</v>
      </c>
      <c r="Q8" s="39">
        <v>1.2173560223276692E-3</v>
      </c>
      <c r="R8" s="39">
        <v>1.7906106864180402E-2</v>
      </c>
      <c r="S8" s="39">
        <v>6.5011258169414129E-5</v>
      </c>
      <c r="T8" s="40">
        <v>38.403933044424704</v>
      </c>
      <c r="U8" s="40">
        <v>50.79485306927598</v>
      </c>
      <c r="V8" s="40">
        <v>747.14220862825141</v>
      </c>
      <c r="W8" s="40">
        <v>2.7126306897878991</v>
      </c>
      <c r="X8" s="41"/>
      <c r="AA8" s="42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90CA-F6D7-444A-AF2A-F9EDC73AFA39}">
  <dimension ref="C2:K19"/>
  <sheetViews>
    <sheetView workbookViewId="0">
      <selection activeCell="J21" sqref="J21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86" t="s">
        <v>18</v>
      </c>
      <c r="D2" s="87"/>
      <c r="E2" s="87" t="s">
        <v>19</v>
      </c>
      <c r="F2" s="88" t="s">
        <v>20</v>
      </c>
    </row>
    <row r="3" spans="3:11" ht="13.8" x14ac:dyDescent="0.3">
      <c r="C3" s="16" t="s">
        <v>21</v>
      </c>
      <c r="D3" s="15" t="s">
        <v>22</v>
      </c>
      <c r="E3" s="15">
        <v>79.322000000000003</v>
      </c>
      <c r="F3" s="17" t="s">
        <v>62</v>
      </c>
      <c r="H3" s="120" t="s">
        <v>63</v>
      </c>
      <c r="I3" s="121"/>
    </row>
    <row r="4" spans="3:11" ht="13.8" x14ac:dyDescent="0.3">
      <c r="C4" s="18" t="s">
        <v>23</v>
      </c>
      <c r="D4" s="19" t="s">
        <v>24</v>
      </c>
      <c r="E4" s="19">
        <v>8.3592999999999993</v>
      </c>
      <c r="F4" s="20" t="s">
        <v>62</v>
      </c>
      <c r="H4" s="75" t="s">
        <v>64</v>
      </c>
      <c r="I4" s="89">
        <v>0.93996007442596441</v>
      </c>
    </row>
    <row r="5" spans="3:11" ht="13.8" x14ac:dyDescent="0.3">
      <c r="C5" s="86" t="s">
        <v>18</v>
      </c>
      <c r="D5" s="87"/>
      <c r="E5" s="87" t="s">
        <v>19</v>
      </c>
      <c r="F5" s="88" t="s">
        <v>20</v>
      </c>
      <c r="H5" s="90" t="s">
        <v>23</v>
      </c>
      <c r="I5" s="91">
        <v>0.83945236799718903</v>
      </c>
    </row>
    <row r="6" spans="3:11" ht="13.8" x14ac:dyDescent="0.3">
      <c r="C6" s="16" t="s">
        <v>25</v>
      </c>
      <c r="D6" s="15"/>
      <c r="E6" s="15">
        <v>743.19</v>
      </c>
      <c r="F6" s="17" t="s">
        <v>65</v>
      </c>
    </row>
    <row r="7" spans="3:11" ht="13.8" x14ac:dyDescent="0.3">
      <c r="C7" s="16" t="s">
        <v>26</v>
      </c>
      <c r="D7" s="15"/>
      <c r="E7" s="76">
        <v>260.47899999999998</v>
      </c>
      <c r="F7" s="17" t="s">
        <v>65</v>
      </c>
    </row>
    <row r="8" spans="3:11" ht="13.8" x14ac:dyDescent="0.3">
      <c r="C8" s="16" t="s">
        <v>66</v>
      </c>
      <c r="D8" s="15"/>
      <c r="E8" s="92" t="s">
        <v>61</v>
      </c>
      <c r="F8" s="17"/>
    </row>
    <row r="9" spans="3:11" ht="13.8" x14ac:dyDescent="0.3">
      <c r="C9" s="16" t="s">
        <v>67</v>
      </c>
      <c r="D9" s="15"/>
      <c r="E9" s="93" t="s">
        <v>68</v>
      </c>
      <c r="F9" s="17"/>
    </row>
    <row r="10" spans="3:11" ht="13.8" x14ac:dyDescent="0.3">
      <c r="C10" s="16" t="s">
        <v>69</v>
      </c>
      <c r="D10" s="15"/>
      <c r="E10" s="76">
        <v>237.09</v>
      </c>
      <c r="F10" s="17"/>
    </row>
    <row r="11" spans="3:11" ht="13.8" x14ac:dyDescent="0.3">
      <c r="C11" s="16" t="s">
        <v>70</v>
      </c>
      <c r="D11" s="15"/>
      <c r="E11" s="21">
        <v>248.35900000000001</v>
      </c>
      <c r="F11" s="17"/>
    </row>
    <row r="12" spans="3:11" ht="13.8" x14ac:dyDescent="0.3">
      <c r="C12" s="18" t="s">
        <v>27</v>
      </c>
      <c r="D12" s="19"/>
      <c r="E12" s="22"/>
      <c r="F12" s="20" t="s">
        <v>78</v>
      </c>
    </row>
    <row r="15" spans="3:11" ht="41.4" x14ac:dyDescent="0.25">
      <c r="C15" s="45" t="s">
        <v>53</v>
      </c>
      <c r="D15" s="45" t="s">
        <v>28</v>
      </c>
      <c r="E15" s="94" t="s">
        <v>29</v>
      </c>
      <c r="F15" s="45" t="s">
        <v>56</v>
      </c>
      <c r="G15" s="45" t="s">
        <v>71</v>
      </c>
      <c r="H15" s="45" t="s">
        <v>72</v>
      </c>
      <c r="I15" s="45" t="s">
        <v>73</v>
      </c>
      <c r="J15" s="45" t="s">
        <v>30</v>
      </c>
      <c r="K15" s="45" t="s">
        <v>31</v>
      </c>
    </row>
    <row r="16" spans="3:11" x14ac:dyDescent="0.25">
      <c r="C16" t="s">
        <v>39</v>
      </c>
      <c r="D16" t="s">
        <v>75</v>
      </c>
      <c r="E16" s="95">
        <v>0.94830000000000003</v>
      </c>
      <c r="F16" s="95">
        <v>0.87180000000000002</v>
      </c>
      <c r="G16" s="50">
        <v>82.641632123646716</v>
      </c>
      <c r="H16" s="95">
        <v>8.0065654008075402</v>
      </c>
      <c r="I16" s="50">
        <v>3.2373492694184627</v>
      </c>
      <c r="J16" s="50">
        <v>55.469000000000001</v>
      </c>
      <c r="K16" s="95">
        <v>4995.0767999999998</v>
      </c>
    </row>
    <row r="17" spans="3:11" x14ac:dyDescent="0.25">
      <c r="C17" t="s">
        <v>39</v>
      </c>
      <c r="D17" t="s">
        <v>76</v>
      </c>
      <c r="E17" s="95">
        <v>1.0425</v>
      </c>
      <c r="F17" s="95">
        <v>0.95469999999999999</v>
      </c>
      <c r="G17" s="50">
        <v>90.850892638301914</v>
      </c>
      <c r="H17" s="95">
        <v>8.7679146457340664</v>
      </c>
      <c r="I17" s="50">
        <v>3.5589334739731595</v>
      </c>
      <c r="J17" s="50">
        <v>60.98</v>
      </c>
      <c r="K17" s="95">
        <v>5470.0618000000004</v>
      </c>
    </row>
    <row r="18" spans="3:11" x14ac:dyDescent="0.25">
      <c r="C18" t="s">
        <v>39</v>
      </c>
      <c r="D18" t="s">
        <v>74</v>
      </c>
      <c r="E18" s="95">
        <v>1.0399</v>
      </c>
      <c r="F18" s="95">
        <v>0.9919</v>
      </c>
      <c r="G18" s="50">
        <v>90.624310076326296</v>
      </c>
      <c r="H18" s="95">
        <v>9.1095574914670792</v>
      </c>
      <c r="I18" s="50">
        <v>3.5500574768198452</v>
      </c>
      <c r="J18" s="50">
        <v>60.828000000000003</v>
      </c>
      <c r="K18" s="95">
        <v>5683.2033000000001</v>
      </c>
    </row>
    <row r="19" spans="3:11" x14ac:dyDescent="0.25">
      <c r="C19" t="s">
        <v>39</v>
      </c>
      <c r="D19" t="s">
        <v>77</v>
      </c>
      <c r="E19" s="95">
        <v>1.0528</v>
      </c>
      <c r="F19" s="95">
        <v>1.0001</v>
      </c>
      <c r="G19" s="50">
        <v>91.748508172282257</v>
      </c>
      <c r="H19" s="95">
        <v>9.1848658606877951</v>
      </c>
      <c r="I19" s="50">
        <v>3.5940960780805198</v>
      </c>
      <c r="J19" s="50">
        <v>61.581000000000003</v>
      </c>
      <c r="K19" s="95">
        <v>5730.1862000000001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2022-05-10T19:05:57Z</dcterms:modified>
</cp:coreProperties>
</file>