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6-Junio\"/>
    </mc:Choice>
  </mc:AlternateContent>
  <xr:revisionPtr revIDLastSave="0" documentId="13_ncr:1_{5926CEB4-E8B4-46BA-AECE-399D9E1E2A2D}" xr6:coauthVersionLast="47" xr6:coauthVersionMax="47" xr10:uidLastSave="{00000000-0000-0000-0000-000000000000}"/>
  <bookViews>
    <workbookView xWindow="-108" yWindow="-108" windowWidth="23256" windowHeight="12576" xr2:uid="{F2358186-0BE2-4736-A654-4A2DCED7D6D4}"/>
  </bookViews>
  <sheets>
    <sheet name="Montos facturar" sheetId="1" r:id="rId1"/>
    <sheet name="COOPELAN" sheetId="3" r:id="rId2"/>
    <sheet name="Px" sheetId="4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1" i="1" l="1"/>
  <c r="J11" i="1" s="1"/>
  <c r="J10" i="1"/>
  <c r="J9" i="1"/>
  <c r="J8" i="1"/>
  <c r="J7" i="1"/>
  <c r="J6" i="1"/>
  <c r="J5" i="1"/>
  <c r="L6" i="3"/>
  <c r="L7" i="3"/>
  <c r="L8" i="3"/>
  <c r="E6" i="1"/>
  <c r="E7" i="1"/>
  <c r="E8" i="1"/>
  <c r="E9" i="1"/>
  <c r="E10" i="1"/>
  <c r="E11" i="1"/>
  <c r="E12" i="1"/>
  <c r="E13" i="1"/>
  <c r="D6" i="1"/>
  <c r="D7" i="1"/>
  <c r="D8" i="1"/>
  <c r="D9" i="1"/>
  <c r="D10" i="1"/>
  <c r="D11" i="1"/>
  <c r="D12" i="1"/>
  <c r="D13" i="1"/>
  <c r="E5" i="1"/>
  <c r="D5" i="1"/>
  <c r="G13" i="1" l="1"/>
  <c r="J13" i="1" s="1"/>
  <c r="G12" i="1"/>
  <c r="J12" i="1" s="1"/>
  <c r="H13" i="1"/>
  <c r="I13" i="1" s="1"/>
  <c r="H12" i="1"/>
  <c r="I12" i="1" s="1"/>
  <c r="H11" i="1"/>
  <c r="I11" i="1" s="1"/>
  <c r="H10" i="1"/>
  <c r="I10" i="1" s="1"/>
  <c r="H9" i="1"/>
  <c r="I9" i="1" s="1"/>
  <c r="H8" i="1"/>
  <c r="I8" i="1" s="1"/>
  <c r="H7" i="1"/>
  <c r="I7" i="1" s="1"/>
  <c r="H6" i="1"/>
  <c r="I6" i="1" s="1"/>
  <c r="H5" i="1"/>
  <c r="I5" i="1" s="1"/>
  <c r="G14" i="1" l="1"/>
  <c r="K14" i="1"/>
  <c r="O7" i="1" s="1"/>
  <c r="H14" i="1" l="1"/>
  <c r="N5" i="1" s="1"/>
  <c r="N6" i="1"/>
  <c r="L10" i="1"/>
  <c r="L9" i="1"/>
  <c r="L8" i="1"/>
  <c r="L12" i="1"/>
  <c r="L5" i="1"/>
  <c r="L13" i="1"/>
  <c r="L6" i="1"/>
  <c r="L7" i="1"/>
  <c r="L11" i="1"/>
  <c r="J14" i="1"/>
  <c r="O6" i="1" s="1"/>
  <c r="I14" i="1" l="1"/>
  <c r="O5" i="1" s="1"/>
  <c r="L14" i="1"/>
  <c r="O8" i="1" s="1"/>
  <c r="O9" i="1" l="1"/>
</calcChain>
</file>

<file path=xl/sharedStrings.xml><?xml version="1.0" encoding="utf-8"?>
<sst xmlns="http://schemas.openxmlformats.org/spreadsheetml/2006/main" count="130" uniqueCount="77">
  <si>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</si>
  <si>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</si>
  <si>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</si>
  <si>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</si>
  <si>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</si>
  <si>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</si>
  <si>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</si>
  <si>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</si>
  <si>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</si>
  <si>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</si>
  <si>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</si>
  <si>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</si>
  <si>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</si>
  <si>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</si>
  <si>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</si>
  <si>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</si>
  <si>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Factura</t>
  </si>
  <si>
    <t>Concepto</t>
  </si>
  <si>
    <t>Valor</t>
  </si>
  <si>
    <t>Fuente</t>
  </si>
  <si>
    <t>Energia</t>
  </si>
  <si>
    <t>US$/MWh</t>
  </si>
  <si>
    <t>Potencia</t>
  </si>
  <si>
    <t>US$/kW/mes</t>
  </si>
  <si>
    <t>TC</t>
  </si>
  <si>
    <t>CPI</t>
  </si>
  <si>
    <t>Factores modulación</t>
  </si>
  <si>
    <t>Punto Compra</t>
  </si>
  <si>
    <t>Fmodulacion E</t>
  </si>
  <si>
    <t>Energia [$/kWh]</t>
  </si>
  <si>
    <t>Potencia [$/kWh]</t>
  </si>
  <si>
    <t>REACTIVO</t>
  </si>
  <si>
    <t>ENERGÍA</t>
  </si>
  <si>
    <t>A</t>
  </si>
  <si>
    <t>B</t>
  </si>
  <si>
    <t>C</t>
  </si>
  <si>
    <t>Charrua 220</t>
  </si>
  <si>
    <t>MES</t>
  </si>
  <si>
    <t>ENERGÍA (kwh)</t>
  </si>
  <si>
    <t>TOTAL ENERGÍA</t>
  </si>
  <si>
    <t>kW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</si>
  <si>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</si>
  <si>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</si>
  <si>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</si>
  <si>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</si>
  <si>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</si>
  <si>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</si>
  <si>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</si>
  <si>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</si>
  <si>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</si>
  <si>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 xml:space="preserve">[MW] </t>
  </si>
  <si>
    <t>Facturación con Factor</t>
  </si>
  <si>
    <t>Fmodulacion P</t>
  </si>
  <si>
    <t xml:space="preserve">Nota: </t>
  </si>
  <si>
    <t>El Precio de la energía incluye el descuento por CET</t>
  </si>
  <si>
    <t>Conceptos</t>
  </si>
  <si>
    <t>CHARRUA 220</t>
  </si>
  <si>
    <t>CAUTIN 220</t>
  </si>
  <si>
    <t>TEMUCO 220</t>
  </si>
  <si>
    <t>Cautin 220</t>
  </si>
  <si>
    <t>COOPELAN</t>
  </si>
  <si>
    <t>Temuco 220</t>
  </si>
  <si>
    <t>2015/02</t>
  </si>
  <si>
    <t>PPA Licitación 2015/02</t>
  </si>
  <si>
    <t>Factor de ajuste</t>
  </si>
  <si>
    <t>Energía</t>
  </si>
  <si>
    <t>8T Julio 2021</t>
  </si>
  <si>
    <t>Licitación</t>
  </si>
  <si>
    <t>¿Se acoge a CET?</t>
  </si>
  <si>
    <t>SI</t>
  </si>
  <si>
    <t>CPI_0 Licitación</t>
  </si>
  <si>
    <t>CPI_0 CET</t>
  </si>
  <si>
    <t>3T S1/2021</t>
  </si>
  <si>
    <t>Energia indexada [US$/MWh]</t>
  </si>
  <si>
    <t>Potencia indexada [US$/kWh]</t>
  </si>
  <si>
    <t>CET Indexado modulado [US$/MWh]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</si>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</sst>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_-;\-* #,##0.00_-;_-* &quot;-&quot;??_-;_-@_-"/>
    <numFmt numFmtId="165" formatCode="0.0000"/>
    <numFmt numFmtId="166" formatCode="0.000"/>
    <numFmt numFmtId="167" formatCode="_ * #,##0.000_ ;_ * \-#,##0.000_ ;_ * &quot;-&quot;_ ;_ @_ "/>
    <numFmt numFmtId="168" formatCode="_ * #,##0.00_ ;_ * \-#,##0.00_ ;_ * \-_ ;_ @_ "/>
    <numFmt numFmtId="169" formatCode="#,##0.000"/>
  </numFmts>
  <fonts count="15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sz val="10"/>
      <color theme="1"/>
      <name val="Century Gothic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1"/>
      <color theme="1"/>
      <name val="Arial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114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2" fontId="0" fillId="0" borderId="4" xfId="0" applyNumberForma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0" fontId="0" fillId="0" borderId="0" xfId="0" applyAlignment="1">
      <alignment vertical="center"/>
    </xf>
    <xf numFmtId="0" fontId="0" fillId="0" borderId="6" xfId="0" applyBorder="1"/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6" fontId="4" fillId="0" borderId="0" xfId="0" applyNumberFormat="1" applyFont="1"/>
    <xf numFmtId="166" fontId="4" fillId="0" borderId="2" xfId="0" applyNumberFormat="1" applyFont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9" fillId="7" borderId="0" xfId="0" applyFont="1" applyFill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0" fillId="8" borderId="17" xfId="0" applyFont="1" applyFill="1" applyBorder="1" applyAlignment="1">
      <alignment horizontal="center" vertical="center"/>
    </xf>
    <xf numFmtId="0" fontId="10" fillId="8" borderId="18" xfId="0" applyFont="1" applyFill="1" applyBorder="1" applyAlignment="1">
      <alignment horizontal="center" vertical="center"/>
    </xf>
    <xf numFmtId="0" fontId="10" fillId="8" borderId="19" xfId="2" applyFont="1" applyFill="1" applyBorder="1" applyAlignment="1">
      <alignment horizontal="center" vertical="center"/>
    </xf>
    <xf numFmtId="0" fontId="10" fillId="8" borderId="20" xfId="2" applyFont="1" applyFill="1" applyBorder="1" applyAlignment="1">
      <alignment horizontal="center" vertical="center"/>
    </xf>
    <xf numFmtId="0" fontId="10" fillId="8" borderId="21" xfId="2" applyFont="1" applyFill="1" applyBorder="1" applyAlignment="1">
      <alignment horizontal="center" vertical="center"/>
    </xf>
    <xf numFmtId="0" fontId="10" fillId="0" borderId="23" xfId="0" applyFont="1" applyBorder="1" applyAlignment="1">
      <alignment horizontal="center"/>
    </xf>
    <xf numFmtId="0" fontId="10" fillId="0" borderId="23" xfId="0" applyFont="1" applyBorder="1"/>
    <xf numFmtId="0" fontId="0" fillId="8" borderId="24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168" fontId="0" fillId="0" borderId="16" xfId="2" applyNumberFormat="1" applyFont="1" applyBorder="1"/>
    <xf numFmtId="164" fontId="0" fillId="0" borderId="0" xfId="1" applyFont="1"/>
    <xf numFmtId="167" fontId="12" fillId="0" borderId="0" xfId="0" applyNumberFormat="1" applyFont="1"/>
    <xf numFmtId="0" fontId="0" fillId="2" borderId="1" xfId="0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2" xfId="0" applyFont="1" applyFill="1" applyBorder="1" applyAlignment="1">
      <alignment vertical="center"/>
    </xf>
    <xf numFmtId="166" fontId="0" fillId="0" borderId="0" xfId="0" applyNumberFormat="1"/>
    <xf numFmtId="3" fontId="0" fillId="0" borderId="27" xfId="2" applyNumberFormat="1" applyFont="1" applyBorder="1" applyAlignment="1">
      <alignment horizontal="center"/>
    </xf>
    <xf numFmtId="3" fontId="0" fillId="0" borderId="25" xfId="2" applyNumberFormat="1" applyFont="1" applyBorder="1" applyAlignment="1">
      <alignment horizontal="center"/>
    </xf>
    <xf numFmtId="3" fontId="0" fillId="0" borderId="16" xfId="2" applyNumberFormat="1" applyFont="1" applyBorder="1" applyAlignment="1">
      <alignment horizontal="center"/>
    </xf>
    <xf numFmtId="3" fontId="0" fillId="0" borderId="26" xfId="2" applyNumberFormat="1" applyFont="1" applyBorder="1" applyAlignment="1">
      <alignment horizontal="center"/>
    </xf>
    <xf numFmtId="0" fontId="0" fillId="0" borderId="0" xfId="0" applyBorder="1" applyAlignment="1">
      <alignment vertical="center"/>
    </xf>
    <xf numFmtId="0" fontId="13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Fill="1" applyBorder="1"/>
    <xf numFmtId="165" fontId="1" fillId="0" borderId="0" xfId="0" applyNumberFormat="1" applyFont="1" applyFill="1" applyBorder="1" applyAlignment="1">
      <alignment horizontal="center"/>
    </xf>
    <xf numFmtId="166" fontId="0" fillId="0" borderId="5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166" fontId="5" fillId="0" borderId="0" xfId="0" applyNumberFormat="1" applyFont="1"/>
    <xf numFmtId="3" fontId="2" fillId="3" borderId="8" xfId="0" applyNumberFormat="1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right"/>
    </xf>
    <xf numFmtId="169" fontId="2" fillId="3" borderId="6" xfId="0" applyNumberFormat="1" applyFont="1" applyFill="1" applyBorder="1" applyAlignment="1">
      <alignment horizontal="center" vertical="center"/>
    </xf>
    <xf numFmtId="3" fontId="2" fillId="3" borderId="6" xfId="0" applyNumberFormat="1" applyFont="1" applyFill="1" applyBorder="1" applyAlignment="1">
      <alignment horizontal="center" vertical="center"/>
    </xf>
    <xf numFmtId="169" fontId="2" fillId="3" borderId="8" xfId="0" applyNumberFormat="1" applyFont="1" applyFill="1" applyBorder="1" applyAlignment="1">
      <alignment horizontal="center" vertical="center"/>
    </xf>
    <xf numFmtId="165" fontId="0" fillId="0" borderId="0" xfId="0" applyNumberFormat="1"/>
    <xf numFmtId="0" fontId="14" fillId="0" borderId="16" xfId="0" applyFont="1" applyBorder="1" applyAlignment="1">
      <alignment horizontal="center" vertical="center"/>
    </xf>
    <xf numFmtId="166" fontId="0" fillId="0" borderId="1" xfId="0" applyNumberFormat="1" applyBorder="1"/>
    <xf numFmtId="0" fontId="0" fillId="0" borderId="11" xfId="0" applyBorder="1"/>
    <xf numFmtId="166" fontId="0" fillId="0" borderId="3" xfId="0" applyNumberFormat="1" applyBorder="1"/>
    <xf numFmtId="0" fontId="5" fillId="0" borderId="0" xfId="0" applyFont="1" applyAlignment="1">
      <alignment horizontal="right"/>
    </xf>
    <xf numFmtId="166" fontId="5" fillId="0" borderId="0" xfId="0" applyNumberFormat="1" applyFont="1" applyAlignment="1">
      <alignment horizontal="right"/>
    </xf>
    <xf numFmtId="0" fontId="6" fillId="6" borderId="2" xfId="0" applyFont="1" applyFill="1" applyBorder="1" applyAlignment="1">
      <alignment horizontal="center" vertical="center"/>
    </xf>
    <xf numFmtId="0" fontId="0" fillId="0" borderId="0" xfId="0" applyBorder="1"/>
    <xf numFmtId="0" fontId="0" fillId="0" borderId="2" xfId="0" applyBorder="1"/>
    <xf numFmtId="0" fontId="2" fillId="0" borderId="3" xfId="0" applyFont="1" applyFill="1" applyBorder="1" applyAlignment="1">
      <alignment horizontal="center"/>
    </xf>
    <xf numFmtId="4" fontId="0" fillId="0" borderId="9" xfId="0" applyNumberFormat="1" applyBorder="1" applyAlignment="1">
      <alignment horizontal="center" vertical="center"/>
    </xf>
    <xf numFmtId="4" fontId="0" fillId="0" borderId="10" xfId="0" applyNumberFormat="1" applyBorder="1" applyAlignment="1">
      <alignment horizontal="center" vertical="center"/>
    </xf>
    <xf numFmtId="4" fontId="0" fillId="0" borderId="11" xfId="0" applyNumberFormat="1" applyBorder="1" applyAlignment="1">
      <alignment horizontal="center" vertical="center"/>
    </xf>
    <xf numFmtId="166" fontId="0" fillId="0" borderId="3" xfId="0" applyNumberFormat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2" xfId="2" applyFont="1" applyBorder="1" applyAlignment="1">
      <alignment horizontal="center"/>
    </xf>
    <xf numFmtId="0" fontId="10" fillId="0" borderId="12" xfId="2" applyFont="1" applyBorder="1" applyAlignment="1">
      <alignment horizontal="center" vertical="center" wrapText="1"/>
    </xf>
    <xf numFmtId="0" fontId="10" fillId="0" borderId="22" xfId="2" applyFont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</cellXfs>
  <cellStyles count="3">
    <cellStyle name="Millares" xfId="1" builtinId="3"/>
    <cellStyle name="Normal" xfId="0" builtinId="0"/>
    <cellStyle name="Texto explicativo" xfId="2" builtinId="5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30"/>
  <sheetViews>
    <sheetView tabSelected="1" topLeftCell="C1" zoomScale="90" zoomScaleNormal="90" workbookViewId="0">
      <selection activeCell="L23" sqref="L23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3" customFormat="1" x14ac:dyDescent="0.25">
      <c r="A2" s="55"/>
      <c r="B2" s="55"/>
      <c r="C2" s="62"/>
      <c r="D2" s="63"/>
      <c r="E2" s="55"/>
      <c r="F2" s="48"/>
      <c r="G2" s="48"/>
      <c r="H2" s="49"/>
      <c r="I2" s="96" t="s">
        <v>16</v>
      </c>
      <c r="J2" s="97"/>
      <c r="K2" s="97"/>
      <c r="L2" s="98"/>
    </row>
    <row r="3" spans="1:15" x14ac:dyDescent="0.25">
      <c r="A3" s="99" t="s">
        <v>15</v>
      </c>
      <c r="B3" s="102" t="s">
        <v>0</v>
      </c>
      <c r="C3" s="104" t="s">
        <v>1</v>
      </c>
      <c r="D3" s="58" t="s">
        <v>2</v>
      </c>
      <c r="E3" s="57" t="s">
        <v>3</v>
      </c>
      <c r="F3" s="26" t="s">
        <v>41</v>
      </c>
      <c r="G3" s="1" t="s">
        <v>4</v>
      </c>
      <c r="H3" s="2" t="s">
        <v>5</v>
      </c>
      <c r="I3" s="47" t="s">
        <v>32</v>
      </c>
      <c r="J3" s="46" t="s">
        <v>4</v>
      </c>
      <c r="K3" s="46" t="s">
        <v>31</v>
      </c>
      <c r="L3" s="44" t="s">
        <v>41</v>
      </c>
      <c r="N3" s="101" t="s">
        <v>51</v>
      </c>
      <c r="O3" s="101"/>
    </row>
    <row r="4" spans="1:15" ht="14.4" x14ac:dyDescent="0.3">
      <c r="A4" s="100"/>
      <c r="B4" s="103"/>
      <c r="C4" s="105"/>
      <c r="D4" s="47" t="s">
        <v>6</v>
      </c>
      <c r="E4" s="44" t="s">
        <v>7</v>
      </c>
      <c r="F4" s="27" t="s">
        <v>48</v>
      </c>
      <c r="G4" s="3" t="s">
        <v>50</v>
      </c>
      <c r="H4" s="4" t="s">
        <v>8</v>
      </c>
      <c r="I4" s="61" t="s">
        <v>14</v>
      </c>
      <c r="J4" s="59" t="s">
        <v>14</v>
      </c>
      <c r="K4" s="59" t="s">
        <v>14</v>
      </c>
      <c r="L4" s="60" t="s">
        <v>14</v>
      </c>
      <c r="N4" s="8" t="s">
        <v>55</v>
      </c>
      <c r="O4" s="8" t="s">
        <v>60</v>
      </c>
    </row>
    <row r="5" spans="1:15" x14ac:dyDescent="0.25">
      <c r="A5" t="s">
        <v>60</v>
      </c>
      <c r="B5" s="5" t="s">
        <v>9</v>
      </c>
      <c r="C5" s="5" t="s">
        <v>36</v>
      </c>
      <c r="D5" s="92">
        <f>VLOOKUP($C5,Px!$D$16:$K$18,8,0)</f>
        <v>4995.0767999999998</v>
      </c>
      <c r="E5" s="64">
        <f>VLOOKUP($C5,Px!$D$16:$K$18,7,0)</f>
        <v>55.619</v>
      </c>
      <c r="F5" s="64"/>
      <c r="G5" s="6"/>
      <c r="H5" s="66">
        <f>(COOPELAN!C6)/1000</f>
        <v>5.6575967613603968</v>
      </c>
      <c r="I5" s="68">
        <f t="shared" ref="I5:I13" si="0">ROUND(H5*E5*1000,0)</f>
        <v>314670</v>
      </c>
      <c r="J5" s="69">
        <f t="shared" ref="J5:J9" si="1">ROUND(G5*D5*1000,0)</f>
        <v>0</v>
      </c>
      <c r="K5" s="69"/>
      <c r="L5" s="70">
        <f t="shared" ref="L5:L12" si="2">H5*F5*1000</f>
        <v>0</v>
      </c>
      <c r="N5" s="9" t="str">
        <f>"Active Energy: "&amp;TEXT(H14*1000,"#,###")&amp;" kWh"</f>
        <v>Active Energy: 230,935 kWh</v>
      </c>
      <c r="O5" s="10">
        <f>I14</f>
        <v>13020872</v>
      </c>
    </row>
    <row r="6" spans="1:15" x14ac:dyDescent="0.25">
      <c r="A6" t="s">
        <v>60</v>
      </c>
      <c r="B6" t="s">
        <v>9</v>
      </c>
      <c r="C6" s="89" t="s">
        <v>59</v>
      </c>
      <c r="D6" s="93">
        <f>VLOOKUP($C6,Px!$D$16:$K$18,8,0)</f>
        <v>4837.5123999999996</v>
      </c>
      <c r="E6" s="65">
        <f>VLOOKUP($C6,Px!$D$16:$K$18,7,0)</f>
        <v>56.499000000000002</v>
      </c>
      <c r="F6" s="65"/>
      <c r="G6" s="7"/>
      <c r="H6" s="67">
        <f>(COOPELAN!F6)/1000</f>
        <v>58.581056609187442</v>
      </c>
      <c r="I6" s="71">
        <f t="shared" si="0"/>
        <v>3309771</v>
      </c>
      <c r="J6" s="72">
        <f t="shared" si="1"/>
        <v>0</v>
      </c>
      <c r="K6" s="72"/>
      <c r="L6" s="73">
        <f t="shared" si="2"/>
        <v>0</v>
      </c>
      <c r="N6" s="9" t="str">
        <f>"Capacity: "&amp;TEXT(G14*1000,"###")&amp;" kW"</f>
        <v>Capacity: 463 kW</v>
      </c>
      <c r="O6" s="10">
        <f>J14</f>
        <v>2247293</v>
      </c>
    </row>
    <row r="7" spans="1:15" x14ac:dyDescent="0.25">
      <c r="A7" t="s">
        <v>60</v>
      </c>
      <c r="B7" t="s">
        <v>9</v>
      </c>
      <c r="C7" s="89" t="s">
        <v>61</v>
      </c>
      <c r="D7" s="93">
        <f>VLOOKUP($C7,Px!$D$16:$K$18,8,0)</f>
        <v>4859.2849999999999</v>
      </c>
      <c r="E7" s="65">
        <f>VLOOKUP($C7,Px!$D$16:$K$18,7,0)</f>
        <v>55.091999999999999</v>
      </c>
      <c r="F7" s="65"/>
      <c r="G7" s="7"/>
      <c r="H7" s="67">
        <f>(COOPELAN!I6)/1000</f>
        <v>1.8450850810896151</v>
      </c>
      <c r="I7" s="71">
        <f t="shared" si="0"/>
        <v>101649</v>
      </c>
      <c r="J7" s="72">
        <f t="shared" si="1"/>
        <v>0</v>
      </c>
      <c r="K7" s="72"/>
      <c r="L7" s="73">
        <f t="shared" si="2"/>
        <v>0</v>
      </c>
      <c r="N7" s="9" t="s">
        <v>13</v>
      </c>
      <c r="O7" s="10">
        <f>K14</f>
        <v>0</v>
      </c>
    </row>
    <row r="8" spans="1:15" x14ac:dyDescent="0.25">
      <c r="A8" t="s">
        <v>60</v>
      </c>
      <c r="B8" t="s">
        <v>10</v>
      </c>
      <c r="C8" s="89" t="s">
        <v>36</v>
      </c>
      <c r="D8" s="93">
        <f>VLOOKUP($C8,Px!$D$16:$K$18,8,0)</f>
        <v>4995.0767999999998</v>
      </c>
      <c r="E8" s="65">
        <f>VLOOKUP($C8,Px!$D$16:$K$18,7,0)</f>
        <v>55.619</v>
      </c>
      <c r="F8" s="65"/>
      <c r="G8" s="7"/>
      <c r="H8" s="67">
        <f>(COOPELAN!D7)/1000</f>
        <v>9.1513325074632892</v>
      </c>
      <c r="I8" s="71">
        <f t="shared" si="0"/>
        <v>508988</v>
      </c>
      <c r="J8" s="72">
        <f t="shared" si="1"/>
        <v>0</v>
      </c>
      <c r="K8" s="72"/>
      <c r="L8" s="73">
        <f t="shared" ref="L8:L10" si="3">H8*F8*1000</f>
        <v>0</v>
      </c>
      <c r="N8" s="9" t="s">
        <v>41</v>
      </c>
      <c r="O8" s="10">
        <f>L14</f>
        <v>0</v>
      </c>
    </row>
    <row r="9" spans="1:15" x14ac:dyDescent="0.25">
      <c r="A9" t="s">
        <v>60</v>
      </c>
      <c r="B9" t="s">
        <v>10</v>
      </c>
      <c r="C9" s="89" t="s">
        <v>59</v>
      </c>
      <c r="D9" s="93">
        <f>VLOOKUP($C9,Px!$D$16:$K$18,8,0)</f>
        <v>4837.5123999999996</v>
      </c>
      <c r="E9" s="65">
        <f>VLOOKUP($C9,Px!$D$16:$K$18,7,0)</f>
        <v>56.499000000000002</v>
      </c>
      <c r="F9" s="65"/>
      <c r="G9" s="7"/>
      <c r="H9" s="67">
        <f>(COOPELAN!G7)/1000</f>
        <v>88.874472435609022</v>
      </c>
      <c r="I9" s="71">
        <f t="shared" si="0"/>
        <v>5021319</v>
      </c>
      <c r="J9" s="72">
        <f t="shared" si="1"/>
        <v>0</v>
      </c>
      <c r="K9" s="72"/>
      <c r="L9" s="73">
        <f t="shared" si="3"/>
        <v>0</v>
      </c>
      <c r="N9" s="11" t="s">
        <v>12</v>
      </c>
      <c r="O9" s="12">
        <f>SUM(O5:O8)</f>
        <v>15268165</v>
      </c>
    </row>
    <row r="10" spans="1:15" x14ac:dyDescent="0.25">
      <c r="A10" t="s">
        <v>60</v>
      </c>
      <c r="B10" t="s">
        <v>10</v>
      </c>
      <c r="C10" s="89" t="s">
        <v>61</v>
      </c>
      <c r="D10" s="93">
        <f>VLOOKUP($C10,Px!$D$16:$K$18,8,0)</f>
        <v>4859.2849999999999</v>
      </c>
      <c r="E10" s="65">
        <f>VLOOKUP($C10,Px!$D$16:$K$18,7,0)</f>
        <v>55.091999999999999</v>
      </c>
      <c r="F10" s="65"/>
      <c r="G10" s="7"/>
      <c r="H10" s="67">
        <f>(COOPELAN!J7)/1000</f>
        <v>2.7895596790336268</v>
      </c>
      <c r="I10" s="71">
        <f t="shared" si="0"/>
        <v>153682</v>
      </c>
      <c r="J10" s="72">
        <f>ROUND(G10*D10*1000,0)</f>
        <v>0</v>
      </c>
      <c r="K10" s="72"/>
      <c r="L10" s="73">
        <f t="shared" si="3"/>
        <v>0</v>
      </c>
    </row>
    <row r="11" spans="1:15" x14ac:dyDescent="0.25">
      <c r="A11" t="s">
        <v>60</v>
      </c>
      <c r="B11" t="s">
        <v>11</v>
      </c>
      <c r="C11" s="89" t="s">
        <v>36</v>
      </c>
      <c r="D11" s="93">
        <f>VLOOKUP($C11,Px!$D$16:$K$18,8,0)</f>
        <v>4995.0767999999998</v>
      </c>
      <c r="E11" s="65">
        <f>VLOOKUP($C11,Px!$D$16:$K$18,7,0)</f>
        <v>55.619</v>
      </c>
      <c r="F11" s="65"/>
      <c r="G11" s="7">
        <f>COOPELAN!M8/1000</f>
        <v>3.8317820616509492E-2</v>
      </c>
      <c r="H11" s="67">
        <f>(COOPELAN!E8)/1000</f>
        <v>5.2967780665880895</v>
      </c>
      <c r="I11" s="71">
        <f t="shared" si="0"/>
        <v>294601</v>
      </c>
      <c r="J11" s="72">
        <f>ROUND(G11*D11*1000,)</f>
        <v>191400</v>
      </c>
      <c r="K11" s="72"/>
      <c r="L11" s="73">
        <f t="shared" si="2"/>
        <v>0</v>
      </c>
    </row>
    <row r="12" spans="1:15" x14ac:dyDescent="0.25">
      <c r="A12" t="s">
        <v>60</v>
      </c>
      <c r="B12" t="s">
        <v>11</v>
      </c>
      <c r="C12" s="89" t="s">
        <v>59</v>
      </c>
      <c r="D12" s="93">
        <f>VLOOKUP($C12,Px!$D$16:$K$18,8,0)</f>
        <v>4837.5123999999996</v>
      </c>
      <c r="E12" s="65">
        <f>VLOOKUP($C12,Px!$D$16:$K$18,7,0)</f>
        <v>56.499000000000002</v>
      </c>
      <c r="F12" s="65"/>
      <c r="G12" s="7">
        <f>COOPELAN!N8/1000</f>
        <v>0.41193738084441694</v>
      </c>
      <c r="H12" s="67">
        <f>(COOPELAN!H8)/1000</f>
        <v>56.94324073129431</v>
      </c>
      <c r="I12" s="71">
        <f t="shared" si="0"/>
        <v>3217236</v>
      </c>
      <c r="J12" s="72">
        <f>ROUND(G12*D12*1000,0)</f>
        <v>1992752</v>
      </c>
      <c r="K12" s="72"/>
      <c r="L12" s="73">
        <f t="shared" si="2"/>
        <v>0</v>
      </c>
    </row>
    <row r="13" spans="1:15" x14ac:dyDescent="0.25">
      <c r="A13" t="s">
        <v>60</v>
      </c>
      <c r="B13" t="s">
        <v>11</v>
      </c>
      <c r="C13" s="89" t="s">
        <v>61</v>
      </c>
      <c r="D13" s="94">
        <f>VLOOKUP($C13,Px!$D$16:$K$18,8,0)</f>
        <v>4859.2849999999999</v>
      </c>
      <c r="E13" s="95">
        <f>VLOOKUP($C13,Px!$D$16:$K$18,7,0)</f>
        <v>55.091999999999999</v>
      </c>
      <c r="F13" s="65"/>
      <c r="G13" s="7">
        <f>COOPELAN!O8/1000</f>
        <v>1.2993988249229189E-2</v>
      </c>
      <c r="H13" s="67">
        <f>(COOPELAN!K8)/1000</f>
        <v>1.7961948474273681</v>
      </c>
      <c r="I13" s="71">
        <f t="shared" si="0"/>
        <v>98956</v>
      </c>
      <c r="J13" s="72">
        <f>ROUND(G13*D13*1000,0)</f>
        <v>63141</v>
      </c>
      <c r="K13" s="72"/>
      <c r="L13" s="73">
        <f>H13*F13*1000</f>
        <v>0</v>
      </c>
    </row>
    <row r="14" spans="1:15" ht="14.4" x14ac:dyDescent="0.3">
      <c r="A14" s="14"/>
      <c r="B14" s="14"/>
      <c r="C14" s="14"/>
      <c r="D14" s="90"/>
      <c r="E14" s="91"/>
      <c r="F14" s="77" t="s">
        <v>12</v>
      </c>
      <c r="G14" s="78">
        <f>SUM(G5:G13)</f>
        <v>0.46324918971015566</v>
      </c>
      <c r="H14" s="80">
        <f t="shared" ref="H14:L14" si="4">SUM(H5:H13)</f>
        <v>230.93531671905316</v>
      </c>
      <c r="I14" s="79">
        <f>SUM(I5:I13)</f>
        <v>13020872</v>
      </c>
      <c r="J14" s="79">
        <f t="shared" si="4"/>
        <v>2247293</v>
      </c>
      <c r="K14" s="79">
        <f t="shared" si="4"/>
        <v>0</v>
      </c>
      <c r="L14" s="76">
        <f t="shared" si="4"/>
        <v>0</v>
      </c>
    </row>
    <row r="16" spans="1:15" x14ac:dyDescent="0.25">
      <c r="E16" s="9" t="s">
        <v>53</v>
      </c>
      <c r="F16" t="s">
        <v>54</v>
      </c>
      <c r="M16" s="74"/>
    </row>
    <row r="20" spans="1:15" ht="13.8" x14ac:dyDescent="0.25">
      <c r="I20" s="56"/>
    </row>
    <row r="27" spans="1:15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</row>
    <row r="28" spans="1:15" x14ac:dyDescent="0.25">
      <c r="N28" s="13"/>
      <c r="O28" s="13"/>
    </row>
    <row r="29" spans="1:15" x14ac:dyDescent="0.25">
      <c r="I29" s="10"/>
      <c r="J29" s="10"/>
    </row>
    <row r="30" spans="1:15" s="13" customFormat="1" ht="20.2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N30"/>
      <c r="O30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S8"/>
  <sheetViews>
    <sheetView workbookViewId="0">
      <selection activeCell="M8" sqref="M8:O8"/>
    </sheetView>
  </sheetViews>
  <sheetFormatPr baseColWidth="10" defaultRowHeight="13.2" x14ac:dyDescent="0.25"/>
  <cols>
    <col min="1" max="1" width="21" bestFit="1" customWidth="1"/>
    <col min="13" max="13" width="14.33203125" bestFit="1" customWidth="1"/>
    <col min="15" max="15" width="12.33203125" bestFit="1" customWidth="1"/>
    <col min="16" max="18" width="3.6640625" customWidth="1"/>
  </cols>
  <sheetData>
    <row r="2" spans="1:19" ht="15" thickBot="1" x14ac:dyDescent="0.3">
      <c r="A2" s="82" t="s">
        <v>62</v>
      </c>
    </row>
    <row r="3" spans="1:19" ht="15" thickBot="1" x14ac:dyDescent="0.35">
      <c r="A3" s="28" t="s">
        <v>37</v>
      </c>
      <c r="B3" s="28" t="s">
        <v>76</v>
      </c>
      <c r="C3" s="106" t="s">
        <v>38</v>
      </c>
      <c r="D3" s="107"/>
      <c r="E3" s="107"/>
      <c r="F3" s="107"/>
      <c r="G3" s="107"/>
      <c r="H3" s="107"/>
      <c r="I3" s="107"/>
      <c r="J3" s="107"/>
      <c r="K3" s="107"/>
      <c r="L3" s="108"/>
      <c r="M3" s="106" t="s">
        <v>22</v>
      </c>
      <c r="N3" s="107"/>
      <c r="O3" s="108"/>
      <c r="R3" s="29"/>
      <c r="S3" s="30"/>
    </row>
    <row r="4" spans="1:19" ht="15" thickBot="1" x14ac:dyDescent="0.35">
      <c r="C4" s="109" t="s">
        <v>56</v>
      </c>
      <c r="D4" s="109"/>
      <c r="E4" s="109"/>
      <c r="F4" s="109" t="s">
        <v>57</v>
      </c>
      <c r="G4" s="109"/>
      <c r="H4" s="109"/>
      <c r="I4" s="109" t="s">
        <v>58</v>
      </c>
      <c r="J4" s="109"/>
      <c r="K4" s="109"/>
      <c r="L4" s="110" t="s">
        <v>39</v>
      </c>
      <c r="M4" s="106" t="s">
        <v>40</v>
      </c>
      <c r="N4" s="107"/>
      <c r="O4" s="108"/>
      <c r="S4" s="31"/>
    </row>
    <row r="5" spans="1:19" ht="15" thickBot="1" x14ac:dyDescent="0.35">
      <c r="A5" s="32" t="s">
        <v>42</v>
      </c>
      <c r="B5" s="33" t="s">
        <v>43</v>
      </c>
      <c r="C5" s="34" t="s">
        <v>33</v>
      </c>
      <c r="D5" s="35" t="s">
        <v>34</v>
      </c>
      <c r="E5" s="36" t="s">
        <v>35</v>
      </c>
      <c r="F5" s="34" t="s">
        <v>33</v>
      </c>
      <c r="G5" s="35" t="s">
        <v>34</v>
      </c>
      <c r="H5" s="36" t="s">
        <v>35</v>
      </c>
      <c r="I5" s="34" t="s">
        <v>33</v>
      </c>
      <c r="J5" s="35" t="s">
        <v>34</v>
      </c>
      <c r="K5" s="36" t="s">
        <v>35</v>
      </c>
      <c r="L5" s="111"/>
      <c r="M5" s="37" t="s">
        <v>56</v>
      </c>
      <c r="N5" s="38" t="s">
        <v>57</v>
      </c>
      <c r="O5" s="38" t="s">
        <v>58</v>
      </c>
      <c r="S5" s="31"/>
    </row>
    <row r="6" spans="1:19" ht="14.4" x14ac:dyDescent="0.3">
      <c r="A6" s="39" t="s">
        <v>44</v>
      </c>
      <c r="B6" s="40" t="s">
        <v>45</v>
      </c>
      <c r="C6" s="52">
        <v>5657.5967613603971</v>
      </c>
      <c r="D6" s="53">
        <v>0</v>
      </c>
      <c r="E6" s="53">
        <v>0</v>
      </c>
      <c r="F6" s="53">
        <v>58581.056609187443</v>
      </c>
      <c r="G6" s="53">
        <v>0</v>
      </c>
      <c r="H6" s="53">
        <v>0</v>
      </c>
      <c r="I6" s="53">
        <v>1845.0850810896152</v>
      </c>
      <c r="J6" s="53">
        <v>0</v>
      </c>
      <c r="K6" s="54">
        <v>0</v>
      </c>
      <c r="L6" s="51">
        <f>SUM(C6:K6)</f>
        <v>66083.738451637444</v>
      </c>
      <c r="M6" s="41">
        <v>0</v>
      </c>
      <c r="N6" s="41">
        <v>0</v>
      </c>
      <c r="O6" s="41">
        <v>0</v>
      </c>
      <c r="P6" s="42"/>
      <c r="S6" s="43"/>
    </row>
    <row r="7" spans="1:19" ht="14.4" x14ac:dyDescent="0.3">
      <c r="A7" s="39" t="s">
        <v>44</v>
      </c>
      <c r="B7" s="40" t="s">
        <v>46</v>
      </c>
      <c r="C7" s="52">
        <v>0</v>
      </c>
      <c r="D7" s="53">
        <v>9151.3325074632885</v>
      </c>
      <c r="E7" s="53">
        <v>0</v>
      </c>
      <c r="F7" s="53">
        <v>0</v>
      </c>
      <c r="G7" s="53">
        <v>88874.472435609016</v>
      </c>
      <c r="H7" s="53">
        <v>0</v>
      </c>
      <c r="I7" s="53">
        <v>0</v>
      </c>
      <c r="J7" s="53">
        <v>2789.5596790336267</v>
      </c>
      <c r="K7" s="54">
        <v>0</v>
      </c>
      <c r="L7" s="51">
        <f>SUM(C7:K7)</f>
        <v>100815.36462210593</v>
      </c>
      <c r="M7" s="41">
        <v>0</v>
      </c>
      <c r="N7" s="41">
        <v>0</v>
      </c>
      <c r="O7" s="41">
        <v>0</v>
      </c>
      <c r="P7" s="42"/>
      <c r="S7" s="43"/>
    </row>
    <row r="8" spans="1:19" ht="14.4" x14ac:dyDescent="0.3">
      <c r="A8" s="39" t="s">
        <v>44</v>
      </c>
      <c r="B8" s="40" t="s">
        <v>47</v>
      </c>
      <c r="C8" s="52">
        <v>0</v>
      </c>
      <c r="D8" s="53">
        <v>0</v>
      </c>
      <c r="E8" s="53">
        <v>5296.7780665880891</v>
      </c>
      <c r="F8" s="53">
        <v>0</v>
      </c>
      <c r="G8" s="53">
        <v>0</v>
      </c>
      <c r="H8" s="53">
        <v>56943.240731294311</v>
      </c>
      <c r="I8" s="53">
        <v>0</v>
      </c>
      <c r="J8" s="53">
        <v>0</v>
      </c>
      <c r="K8" s="54">
        <v>1796.1948474273681</v>
      </c>
      <c r="L8" s="51">
        <f>SUM(C8:K8)</f>
        <v>64036.213645309763</v>
      </c>
      <c r="M8" s="41">
        <v>38.317820616509493</v>
      </c>
      <c r="N8" s="41">
        <v>411.93738084441696</v>
      </c>
      <c r="O8" s="41">
        <v>12.993988249229188</v>
      </c>
      <c r="P8" s="42"/>
      <c r="S8" s="43"/>
    </row>
  </sheetData>
  <mergeCells count="7">
    <mergeCell ref="M4:O4"/>
    <mergeCell ref="M3:O3"/>
    <mergeCell ref="C3:L3"/>
    <mergeCell ref="C4:E4"/>
    <mergeCell ref="F4:H4"/>
    <mergeCell ref="I4:K4"/>
    <mergeCell ref="L4:L5"/>
  </mergeCells>
  <conditionalFormatting sqref="M4 A3:L4 A5:O8">
    <cfRule type="cellIs" dxfId="0" priority="2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2DAE2-3808-4DBB-8716-E49A2D85A784}">
  <dimension ref="C2:K18"/>
  <sheetViews>
    <sheetView workbookViewId="0">
      <selection activeCell="J10" sqref="J10"/>
    </sheetView>
  </sheetViews>
  <sheetFormatPr baseColWidth="10" defaultRowHeight="13.2" x14ac:dyDescent="0.25"/>
  <cols>
    <col min="3" max="3" width="17.21875" bestFit="1" customWidth="1"/>
    <col min="4" max="4" width="15.77734375" bestFit="1" customWidth="1"/>
    <col min="5" max="5" width="12.33203125" bestFit="1" customWidth="1"/>
    <col min="6" max="6" width="19.109375" bestFit="1" customWidth="1"/>
    <col min="13" max="13" width="14.5546875" bestFit="1" customWidth="1"/>
    <col min="14" max="14" width="15.77734375" bestFit="1" customWidth="1"/>
    <col min="15" max="15" width="14.21875" customWidth="1"/>
    <col min="16" max="16" width="14.33203125" customWidth="1"/>
    <col min="17" max="17" width="18.6640625" customWidth="1"/>
    <col min="18" max="18" width="18.88671875" customWidth="1"/>
    <col min="19" max="19" width="15.6640625" customWidth="1"/>
    <col min="20" max="20" width="15.77734375" customWidth="1"/>
    <col min="21" max="21" width="16.77734375" customWidth="1"/>
  </cols>
  <sheetData>
    <row r="2" spans="3:11" ht="13.8" x14ac:dyDescent="0.3">
      <c r="C2" s="15" t="s">
        <v>17</v>
      </c>
      <c r="D2" s="16"/>
      <c r="E2" s="16" t="s">
        <v>18</v>
      </c>
      <c r="F2" s="17" t="s">
        <v>19</v>
      </c>
    </row>
    <row r="3" spans="3:11" ht="13.8" x14ac:dyDescent="0.3">
      <c r="C3" s="19" t="s">
        <v>20</v>
      </c>
      <c r="D3" s="18" t="s">
        <v>21</v>
      </c>
      <c r="E3" s="18">
        <v>79.322000000000003</v>
      </c>
      <c r="F3" s="20" t="s">
        <v>63</v>
      </c>
      <c r="H3" s="112" t="s">
        <v>64</v>
      </c>
      <c r="I3" s="113"/>
    </row>
    <row r="4" spans="3:11" ht="13.8" x14ac:dyDescent="0.3">
      <c r="C4" s="21" t="s">
        <v>22</v>
      </c>
      <c r="D4" s="22" t="s">
        <v>23</v>
      </c>
      <c r="E4" s="22">
        <v>8.3592999999999993</v>
      </c>
      <c r="F4" s="23" t="s">
        <v>63</v>
      </c>
      <c r="H4" s="74" t="s">
        <v>65</v>
      </c>
      <c r="I4" s="83">
        <v>0.93996007442596441</v>
      </c>
    </row>
    <row r="5" spans="3:11" ht="13.8" x14ac:dyDescent="0.3">
      <c r="C5" s="15" t="s">
        <v>17</v>
      </c>
      <c r="D5" s="16"/>
      <c r="E5" s="16" t="s">
        <v>18</v>
      </c>
      <c r="F5" s="17" t="s">
        <v>19</v>
      </c>
      <c r="H5" s="84" t="s">
        <v>22</v>
      </c>
      <c r="I5" s="85">
        <v>0.83945236799718903</v>
      </c>
    </row>
    <row r="6" spans="3:11" ht="13.8" x14ac:dyDescent="0.3">
      <c r="C6" s="19" t="s">
        <v>24</v>
      </c>
      <c r="D6" s="18"/>
      <c r="E6" s="18">
        <v>743.19</v>
      </c>
      <c r="F6" s="20" t="s">
        <v>66</v>
      </c>
    </row>
    <row r="7" spans="3:11" ht="13.8" x14ac:dyDescent="0.3">
      <c r="C7" s="19" t="s">
        <v>25</v>
      </c>
      <c r="D7" s="18"/>
      <c r="E7" s="75">
        <v>260.47899999999998</v>
      </c>
      <c r="F7" s="20" t="s">
        <v>66</v>
      </c>
    </row>
    <row r="8" spans="3:11" ht="13.8" x14ac:dyDescent="0.3">
      <c r="C8" s="19" t="s">
        <v>67</v>
      </c>
      <c r="D8" s="18"/>
      <c r="E8" s="86" t="s">
        <v>62</v>
      </c>
      <c r="F8" s="20"/>
    </row>
    <row r="9" spans="3:11" ht="13.8" x14ac:dyDescent="0.3">
      <c r="C9" s="19" t="s">
        <v>68</v>
      </c>
      <c r="D9" s="18"/>
      <c r="E9" s="87" t="s">
        <v>69</v>
      </c>
      <c r="F9" s="20"/>
    </row>
    <row r="10" spans="3:11" ht="13.8" x14ac:dyDescent="0.3">
      <c r="C10" s="19" t="s">
        <v>70</v>
      </c>
      <c r="D10" s="18"/>
      <c r="E10" s="75">
        <v>237.09</v>
      </c>
      <c r="F10" s="20"/>
    </row>
    <row r="11" spans="3:11" ht="13.8" x14ac:dyDescent="0.3">
      <c r="C11" s="19" t="s">
        <v>71</v>
      </c>
      <c r="D11" s="18"/>
      <c r="E11" s="24">
        <v>248.35900000000001</v>
      </c>
      <c r="F11" s="20"/>
    </row>
    <row r="12" spans="3:11" ht="13.8" x14ac:dyDescent="0.3">
      <c r="C12" s="21" t="s">
        <v>26</v>
      </c>
      <c r="D12" s="22"/>
      <c r="E12" s="25"/>
      <c r="F12" s="23" t="s">
        <v>72</v>
      </c>
    </row>
    <row r="15" spans="3:11" ht="41.4" x14ac:dyDescent="0.25">
      <c r="C15" s="45" t="s">
        <v>49</v>
      </c>
      <c r="D15" s="45" t="s">
        <v>27</v>
      </c>
      <c r="E15" s="88" t="s">
        <v>28</v>
      </c>
      <c r="F15" s="45" t="s">
        <v>52</v>
      </c>
      <c r="G15" s="45" t="s">
        <v>73</v>
      </c>
      <c r="H15" s="45" t="s">
        <v>74</v>
      </c>
      <c r="I15" s="45" t="s">
        <v>75</v>
      </c>
      <c r="J15" s="45" t="s">
        <v>29</v>
      </c>
      <c r="K15" s="45" t="s">
        <v>30</v>
      </c>
    </row>
    <row r="16" spans="3:11" x14ac:dyDescent="0.25">
      <c r="C16" t="s">
        <v>60</v>
      </c>
      <c r="D16" t="s">
        <v>56</v>
      </c>
      <c r="E16" s="81">
        <v>0.94830000000000003</v>
      </c>
      <c r="F16" s="81">
        <v>0.87180000000000002</v>
      </c>
      <c r="G16" s="50">
        <v>82.641632123646716</v>
      </c>
      <c r="H16" s="81">
        <v>8.0065654008075402</v>
      </c>
      <c r="I16" s="50">
        <v>3.0225205621390812</v>
      </c>
      <c r="J16" s="50">
        <v>55.619</v>
      </c>
      <c r="K16" s="81">
        <v>4995.0767999999998</v>
      </c>
    </row>
    <row r="17" spans="3:11" x14ac:dyDescent="0.25">
      <c r="C17" t="s">
        <v>60</v>
      </c>
      <c r="D17" t="s">
        <v>57</v>
      </c>
      <c r="E17" s="81">
        <v>0.96330000000000005</v>
      </c>
      <c r="F17" s="81">
        <v>0.84430000000000005</v>
      </c>
      <c r="G17" s="50">
        <v>83.948839211967609</v>
      </c>
      <c r="H17" s="81">
        <v>7.7540068454941578</v>
      </c>
      <c r="I17" s="50">
        <v>3.0703301249694999</v>
      </c>
      <c r="J17" s="50">
        <v>56.499000000000002</v>
      </c>
      <c r="K17" s="81">
        <v>4837.5123999999996</v>
      </c>
    </row>
    <row r="18" spans="3:11" x14ac:dyDescent="0.25">
      <c r="C18" t="s">
        <v>60</v>
      </c>
      <c r="D18" t="s">
        <v>58</v>
      </c>
      <c r="E18" s="81">
        <v>0.93930000000000002</v>
      </c>
      <c r="F18" s="81">
        <v>0.84809999999999997</v>
      </c>
      <c r="G18" s="50">
        <v>81.857307870654182</v>
      </c>
      <c r="H18" s="81">
        <v>7.7889058458647336</v>
      </c>
      <c r="I18" s="50">
        <v>2.993834824440829</v>
      </c>
      <c r="J18" s="50">
        <v>55.091999999999999</v>
      </c>
      <c r="K18" s="81">
        <v>4859.2849999999999</v>
      </c>
    </row>
  </sheetData>
  <mergeCells count="1"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COOPELAN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catalina sepulveda</cp:lastModifiedBy>
  <dcterms:created xsi:type="dcterms:W3CDTF">2018-11-16T13:10:45Z</dcterms:created>
  <dcterms:modified xsi:type="dcterms:W3CDTF">2022-06-09T15:34:32Z</dcterms:modified>
</cp:coreProperties>
</file>