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E62199BD-5A2F-44FD-889B-921C736D4584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SOCOEPA" sheetId="3" r:id="rId2"/>
    <sheet name="Prec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1" l="1"/>
  <c r="I13" i="1"/>
  <c r="I12" i="1"/>
  <c r="J13" i="1"/>
  <c r="J12" i="1"/>
  <c r="J11" i="1"/>
  <c r="E6" i="1"/>
  <c r="E7" i="1"/>
  <c r="E8" i="1"/>
  <c r="E9" i="1"/>
  <c r="E10" i="1"/>
  <c r="E11" i="1"/>
  <c r="E12" i="1"/>
  <c r="E13" i="1"/>
  <c r="E5" i="1"/>
  <c r="D6" i="1"/>
  <c r="D7" i="1"/>
  <c r="D8" i="1"/>
  <c r="D9" i="1"/>
  <c r="D10" i="1"/>
  <c r="D11" i="1"/>
  <c r="D12" i="1"/>
  <c r="D13" i="1"/>
  <c r="D5" i="1"/>
  <c r="H13" i="1" l="1"/>
  <c r="H12" i="1"/>
  <c r="H11" i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3" i="1" l="1"/>
  <c r="G12" i="1"/>
  <c r="G11" i="1"/>
  <c r="F8" i="3"/>
  <c r="F7" i="3"/>
  <c r="F6" i="3"/>
  <c r="K14" i="1" l="1"/>
  <c r="O7" i="1" s="1"/>
  <c r="J10" i="1" l="1"/>
  <c r="J7" i="1"/>
  <c r="J6" i="1"/>
  <c r="J9" i="1"/>
  <c r="J8" i="1" l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<sst xmlns="http://schemas.openxmlformats.org/spreadsheetml/2006/main" count="120" uniqueCount="72">
  <si>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</si>
  <si>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</si>
  <si>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</si>
  <si>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</si>
  <si>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</si>
  <si>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</si>
  <si>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</si>
  <si>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</si>
  <si>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</si>
  <si>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</si>
  <si>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</si>
  <si>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</si>
  <si>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</si>
  <si>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</si>
  <si>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</si>
  <si>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</si>
  <si>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</si>
  <si>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</si>
  <si>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</si>
  <si>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</si>
  <si>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</si>
  <si>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</si>
  <si>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</si>
  <si>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</si>
  <si>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</si>
  <si>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</si>
  <si>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</si>
  <si>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</si>
  <si>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</si>
  <si>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</si>
  <si>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</si>
  <si>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</si>
  <si>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</si>
  <si>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</si>
  <si>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</si>
  <si>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</si>
  <si>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</si>
  <si>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</si>
  <si>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</si>
  <si>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</si>
  <si>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</si>
  <si>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</si>
  <si>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</si>
  <si>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</si>
  <si>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</si>
  <si>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</si>
  <si>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</si>
  <si>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</si>
  <si>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</si>
  <si>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</si>
  <si>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</si>
  <si>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</si>
  <si>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</si>
  <si>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</si>
  <si>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</si>
  <si>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</si>
  <si>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</si>
  <si>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</si>
  <si>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</si>
  <si>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</si>
  <si>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</si>
  <si>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</si>
  <si>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</si>
  <si>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</si>
  <si>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</si>
  <si>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</si>
  <si>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8T Julio 2021</t>
  </si>
  <si>
    <t>3T S1/2021</t>
  </si>
  <si>
    <t>RAHUE 220</t>
  </si>
  <si>
    <t>VALDIVIA 220</t>
  </si>
  <si>
    <t>MELIPULLI 220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</si>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</sst>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66" fontId="2" fillId="3" borderId="6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7" fontId="0" fillId="0" borderId="1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21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L20" sqref="L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42"/>
      <c r="B2" s="42"/>
      <c r="C2" s="48"/>
      <c r="D2" s="49"/>
      <c r="E2" s="42"/>
      <c r="F2" s="39"/>
      <c r="G2" s="39"/>
      <c r="H2" s="40"/>
      <c r="I2" s="102" t="s">
        <v>15</v>
      </c>
      <c r="J2" s="103"/>
      <c r="K2" s="103"/>
      <c r="L2" s="104"/>
    </row>
    <row r="3" spans="1:15" x14ac:dyDescent="0.25">
      <c r="A3" s="105" t="s">
        <v>14</v>
      </c>
      <c r="B3" s="108" t="s">
        <v>0</v>
      </c>
      <c r="C3" s="110" t="s">
        <v>1</v>
      </c>
      <c r="D3" s="45" t="s">
        <v>2</v>
      </c>
      <c r="E3" s="44" t="s">
        <v>3</v>
      </c>
      <c r="F3" s="28" t="s">
        <v>33</v>
      </c>
      <c r="G3" s="1" t="s">
        <v>4</v>
      </c>
      <c r="H3" s="2" t="s">
        <v>5</v>
      </c>
      <c r="I3" s="38" t="s">
        <v>31</v>
      </c>
      <c r="J3" s="37" t="s">
        <v>4</v>
      </c>
      <c r="K3" s="37" t="s">
        <v>30</v>
      </c>
      <c r="L3" s="35" t="s">
        <v>33</v>
      </c>
      <c r="N3" s="107" t="s">
        <v>53</v>
      </c>
      <c r="O3" s="107"/>
    </row>
    <row r="4" spans="1:15" ht="14.4" x14ac:dyDescent="0.3">
      <c r="A4" s="106"/>
      <c r="B4" s="109"/>
      <c r="C4" s="111"/>
      <c r="D4" s="38" t="s">
        <v>6</v>
      </c>
      <c r="E4" s="35" t="s">
        <v>7</v>
      </c>
      <c r="F4" s="29" t="s">
        <v>40</v>
      </c>
      <c r="G4" s="3" t="s">
        <v>52</v>
      </c>
      <c r="H4" s="4" t="s">
        <v>51</v>
      </c>
      <c r="I4" s="38" t="s">
        <v>13</v>
      </c>
      <c r="J4" s="46" t="s">
        <v>13</v>
      </c>
      <c r="K4" s="46" t="s">
        <v>13</v>
      </c>
      <c r="L4" s="47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99">
        <f>VLOOKUP($C5,Precios!$D$16:$K$18,8,0)</f>
        <v>5346.8751000000002</v>
      </c>
      <c r="E5" s="50">
        <f>VLOOKUP($C5,Precios!$D$16:$K$18,7,0)</f>
        <v>51.582999999999998</v>
      </c>
      <c r="F5" s="50"/>
      <c r="G5" s="7"/>
      <c r="H5" s="7">
        <f>SOCOEPA!C6</f>
        <v>11026.062156376314</v>
      </c>
      <c r="I5" s="51">
        <f>ROUND(H5*E5,0)</f>
        <v>568757</v>
      </c>
      <c r="J5" s="52">
        <f>G5*D5</f>
        <v>0</v>
      </c>
      <c r="K5" s="52">
        <v>3749.2554284547141</v>
      </c>
      <c r="L5" s="53">
        <f t="shared" ref="L5:L12" si="0">H5*F5*1000</f>
        <v>0</v>
      </c>
      <c r="N5" s="11" t="str">
        <f>"Active Energy: "&amp;TEXT(H14,"#,###")&amp;" kWh"</f>
        <v>Active Energy: 51,369 kWh</v>
      </c>
      <c r="O5" s="12">
        <f>I14</f>
        <v>2647992</v>
      </c>
    </row>
    <row r="6" spans="1:15" x14ac:dyDescent="0.25">
      <c r="A6" t="s">
        <v>46</v>
      </c>
      <c r="B6" t="s">
        <v>8</v>
      </c>
      <c r="C6" t="s">
        <v>49</v>
      </c>
      <c r="D6" s="98">
        <f>VLOOKUP($C6,Precios!$D$16:$K$18,8,0)</f>
        <v>4913.1433999999999</v>
      </c>
      <c r="E6" s="95">
        <f>VLOOKUP($C6,Precios!$D$16:$K$18,7,0)</f>
        <v>51.436</v>
      </c>
      <c r="F6" s="95"/>
      <c r="G6" s="9"/>
      <c r="H6" s="91">
        <f>SOCOEPA!D6</f>
        <v>4892.8475023143556</v>
      </c>
      <c r="I6" s="93">
        <f t="shared" ref="I6:I13" si="1">ROUND(H6*E6,0)</f>
        <v>251669</v>
      </c>
      <c r="J6" s="54">
        <f t="shared" ref="J6:J13" si="2">G6*D6</f>
        <v>0</v>
      </c>
      <c r="K6" s="54"/>
      <c r="L6" s="55">
        <f t="shared" si="0"/>
        <v>0</v>
      </c>
      <c r="N6" s="11" t="str">
        <f>"Capacity: "&amp;TEXT(G14,"###")&amp;" kW"</f>
        <v>Capacity: 89 kW</v>
      </c>
      <c r="O6" s="12">
        <f>J14</f>
        <v>466320</v>
      </c>
    </row>
    <row r="7" spans="1:15" x14ac:dyDescent="0.25">
      <c r="A7" t="s">
        <v>46</v>
      </c>
      <c r="B7" t="s">
        <v>8</v>
      </c>
      <c r="C7" t="s">
        <v>50</v>
      </c>
      <c r="D7" s="98">
        <f>VLOOKUP($C7,Precios!$D$16:$K$18,8,0)</f>
        <v>5236.2934999999998</v>
      </c>
      <c r="E7" s="95">
        <f>VLOOKUP($C7,Precios!$D$16:$K$18,7,0)</f>
        <v>53.19</v>
      </c>
      <c r="F7" s="95"/>
      <c r="G7" s="9"/>
      <c r="H7" s="91">
        <f>SOCOEPA!E6</f>
        <v>100.25680097329123</v>
      </c>
      <c r="I7" s="93">
        <f t="shared" si="1"/>
        <v>5333</v>
      </c>
      <c r="J7" s="54">
        <f t="shared" si="2"/>
        <v>0</v>
      </c>
      <c r="K7" s="54"/>
      <c r="L7" s="55">
        <f t="shared" si="0"/>
        <v>0</v>
      </c>
      <c r="N7" s="11" t="s">
        <v>12</v>
      </c>
      <c r="O7" s="12">
        <f>K14</f>
        <v>12022.765861325664</v>
      </c>
    </row>
    <row r="8" spans="1:15" x14ac:dyDescent="0.25">
      <c r="A8" t="s">
        <v>46</v>
      </c>
      <c r="B8" t="s">
        <v>9</v>
      </c>
      <c r="C8" t="s">
        <v>48</v>
      </c>
      <c r="D8" s="98">
        <f>VLOOKUP($C8,Precios!$D$16:$K$18,8,0)</f>
        <v>5346.8751000000002</v>
      </c>
      <c r="E8" s="95">
        <f>VLOOKUP($C8,Precios!$D$16:$K$18,7,0)</f>
        <v>51.582999999999998</v>
      </c>
      <c r="F8" s="95"/>
      <c r="G8" s="9"/>
      <c r="H8" s="91">
        <f>SOCOEPA!C7</f>
        <v>15934.281692096363</v>
      </c>
      <c r="I8" s="93">
        <f t="shared" si="1"/>
        <v>821938</v>
      </c>
      <c r="J8" s="54">
        <f t="shared" si="2"/>
        <v>0</v>
      </c>
      <c r="K8" s="54">
        <v>5382.6508312405931</v>
      </c>
      <c r="L8" s="55">
        <f t="shared" ref="L8:L10" si="3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98">
        <f>VLOOKUP($C9,Precios!$D$16:$K$18,8,0)</f>
        <v>4913.1433999999999</v>
      </c>
      <c r="E9" s="95">
        <f>VLOOKUP($C9,Precios!$D$16:$K$18,7,0)</f>
        <v>51.436</v>
      </c>
      <c r="F9" s="95"/>
      <c r="G9" s="9"/>
      <c r="H9" s="91">
        <f>SOCOEPA!D7</f>
        <v>6921.6908951062087</v>
      </c>
      <c r="I9" s="93">
        <f t="shared" si="1"/>
        <v>356024</v>
      </c>
      <c r="J9" s="54">
        <f t="shared" si="2"/>
        <v>0</v>
      </c>
      <c r="K9" s="54"/>
      <c r="L9" s="55">
        <f t="shared" si="3"/>
        <v>0</v>
      </c>
      <c r="N9" s="13" t="s">
        <v>11</v>
      </c>
      <c r="O9" s="14">
        <f>SUM(O5:O8)</f>
        <v>3126334.7658613259</v>
      </c>
    </row>
    <row r="10" spans="1:15" x14ac:dyDescent="0.25">
      <c r="A10" t="s">
        <v>46</v>
      </c>
      <c r="B10" t="s">
        <v>9</v>
      </c>
      <c r="C10" t="s">
        <v>50</v>
      </c>
      <c r="D10" s="98">
        <f>VLOOKUP($C10,Precios!$D$16:$K$18,8,0)</f>
        <v>5236.2934999999998</v>
      </c>
      <c r="E10" s="95">
        <f>VLOOKUP($C10,Precios!$D$16:$K$18,7,0)</f>
        <v>53.19</v>
      </c>
      <c r="F10" s="95"/>
      <c r="G10" s="9"/>
      <c r="H10" s="91">
        <f>SOCOEPA!E7</f>
        <v>142.08164124198282</v>
      </c>
      <c r="I10" s="93">
        <f t="shared" si="1"/>
        <v>7557</v>
      </c>
      <c r="J10" s="54">
        <f t="shared" si="2"/>
        <v>0</v>
      </c>
      <c r="K10" s="54"/>
      <c r="L10" s="55">
        <f t="shared" si="3"/>
        <v>0</v>
      </c>
    </row>
    <row r="11" spans="1:15" x14ac:dyDescent="0.25">
      <c r="A11" t="s">
        <v>46</v>
      </c>
      <c r="B11" t="s">
        <v>10</v>
      </c>
      <c r="C11" t="s">
        <v>48</v>
      </c>
      <c r="D11" s="98">
        <f>VLOOKUP($C11,Precios!$D$16:$K$18,8,0)</f>
        <v>5346.8751000000002</v>
      </c>
      <c r="E11" s="95">
        <f>VLOOKUP($C11,Precios!$D$16:$K$18,7,0)</f>
        <v>51.582999999999998</v>
      </c>
      <c r="F11" s="95"/>
      <c r="G11" s="9">
        <f>SOCOEPA!G8</f>
        <v>62.39012987569069</v>
      </c>
      <c r="H11" s="91">
        <f>SOCOEPA!C8</f>
        <v>8622.8217755365331</v>
      </c>
      <c r="I11" s="93">
        <f>ROUND(H11*E11,0)</f>
        <v>444791</v>
      </c>
      <c r="J11" s="54">
        <f>ROUND(G11*D11,0)</f>
        <v>333592</v>
      </c>
      <c r="K11" s="54">
        <v>2890.8596016303559</v>
      </c>
      <c r="L11" s="55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98">
        <f>VLOOKUP($C12,Precios!$D$16:$K$18,8,0)</f>
        <v>4913.1433999999999</v>
      </c>
      <c r="E12" s="95">
        <f>VLOOKUP($C12,Precios!$D$16:$K$18,7,0)</f>
        <v>51.436</v>
      </c>
      <c r="F12" s="95"/>
      <c r="G12" s="9">
        <f>SOCOEPA!H8</f>
        <v>26.435379049628953</v>
      </c>
      <c r="H12" s="91">
        <f>SOCOEPA!D8</f>
        <v>3653.5837089596903</v>
      </c>
      <c r="I12" s="93">
        <f>ROUNDDOWN(H12*E12,0)</f>
        <v>187925</v>
      </c>
      <c r="J12" s="54">
        <f>ROUND(G12*D12,0)</f>
        <v>129881</v>
      </c>
      <c r="K12" s="54"/>
      <c r="L12" s="55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100">
        <f>VLOOKUP($C13,Precios!$D$16:$K$18,8,0)</f>
        <v>5236.2934999999998</v>
      </c>
      <c r="E13" s="101">
        <f>VLOOKUP($C13,Precios!$D$16:$K$18,7,0)</f>
        <v>53.19</v>
      </c>
      <c r="F13" s="95"/>
      <c r="G13" s="9">
        <f>SOCOEPA!I8</f>
        <v>0.54379294138564505</v>
      </c>
      <c r="H13" s="91">
        <f>SOCOEPA!E8</f>
        <v>75.156593289769802</v>
      </c>
      <c r="I13" s="94">
        <f>ROUND(H13*E13,0)</f>
        <v>3998</v>
      </c>
      <c r="J13" s="54">
        <f>ROUND(G13*D13,0)</f>
        <v>2847</v>
      </c>
      <c r="K13" s="54"/>
      <c r="L13" s="55">
        <f>H13*F13*1000</f>
        <v>0</v>
      </c>
    </row>
    <row r="14" spans="1:15" ht="14.4" x14ac:dyDescent="0.3">
      <c r="A14" s="16"/>
      <c r="B14" s="16"/>
      <c r="C14" s="16"/>
      <c r="D14" s="96"/>
      <c r="E14" s="97"/>
      <c r="F14" s="59" t="s">
        <v>11</v>
      </c>
      <c r="G14" s="80">
        <f t="shared" ref="G14:L14" si="4">SUM(G5:G13)</f>
        <v>89.369301866705285</v>
      </c>
      <c r="H14" s="58">
        <f t="shared" si="4"/>
        <v>51368.78276589451</v>
      </c>
      <c r="I14" s="92">
        <f>SUM(I5:I13)</f>
        <v>2647992</v>
      </c>
      <c r="J14" s="60">
        <f t="shared" si="4"/>
        <v>466320</v>
      </c>
      <c r="K14" s="60">
        <f t="shared" si="4"/>
        <v>12022.765861325664</v>
      </c>
      <c r="L14" s="58">
        <f t="shared" si="4"/>
        <v>0</v>
      </c>
    </row>
    <row r="16" spans="1:15" x14ac:dyDescent="0.25">
      <c r="E16" s="11" t="s">
        <v>43</v>
      </c>
      <c r="F16" t="s">
        <v>44</v>
      </c>
      <c r="L16" s="72"/>
      <c r="M16" s="72"/>
    </row>
    <row r="20" spans="1:15" ht="13.8" x14ac:dyDescent="0.25">
      <c r="I20" s="43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L8" sqref="L8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81" t="s">
        <v>54</v>
      </c>
    </row>
    <row r="3" spans="1:9" ht="15" thickBot="1" x14ac:dyDescent="0.35">
      <c r="A3" s="30" t="s">
        <v>32</v>
      </c>
      <c r="B3" s="30" t="s">
        <v>71</v>
      </c>
    </row>
    <row r="4" spans="1:9" ht="15" thickBot="1" x14ac:dyDescent="0.35">
      <c r="C4" s="112" t="s">
        <v>47</v>
      </c>
      <c r="D4" s="113"/>
      <c r="E4" s="113"/>
      <c r="F4" s="114"/>
      <c r="G4" s="112" t="s">
        <v>21</v>
      </c>
      <c r="H4" s="113"/>
      <c r="I4" s="114"/>
    </row>
    <row r="5" spans="1:9" ht="15" thickBot="1" x14ac:dyDescent="0.35">
      <c r="A5" s="31" t="s">
        <v>34</v>
      </c>
      <c r="B5" s="32" t="s">
        <v>35</v>
      </c>
      <c r="C5" s="62" t="s">
        <v>48</v>
      </c>
      <c r="D5" s="63" t="s">
        <v>49</v>
      </c>
      <c r="E5" s="65" t="s">
        <v>50</v>
      </c>
      <c r="F5" s="62" t="s">
        <v>11</v>
      </c>
      <c r="G5" s="62" t="s">
        <v>48</v>
      </c>
      <c r="H5" s="63" t="s">
        <v>49</v>
      </c>
      <c r="I5" s="64" t="s">
        <v>50</v>
      </c>
    </row>
    <row r="6" spans="1:9" x14ac:dyDescent="0.25">
      <c r="A6" s="33" t="s">
        <v>36</v>
      </c>
      <c r="B6" s="34" t="s">
        <v>37</v>
      </c>
      <c r="C6" s="66">
        <v>11026.062156376314</v>
      </c>
      <c r="D6" s="67">
        <v>4892.8475023143556</v>
      </c>
      <c r="E6" s="77">
        <v>100.25680097329123</v>
      </c>
      <c r="F6" s="68">
        <f>SUM(C6:E6)</f>
        <v>16019.166459663962</v>
      </c>
      <c r="G6" s="76">
        <v>0</v>
      </c>
      <c r="H6" s="5">
        <v>0</v>
      </c>
      <c r="I6" s="6">
        <v>0</v>
      </c>
    </row>
    <row r="7" spans="1:9" x14ac:dyDescent="0.25">
      <c r="A7" s="33" t="s">
        <v>36</v>
      </c>
      <c r="B7" s="34" t="s">
        <v>38</v>
      </c>
      <c r="C7" s="69">
        <v>15934.281692096363</v>
      </c>
      <c r="D7" s="70">
        <v>6921.6908951062087</v>
      </c>
      <c r="E7" s="78">
        <v>142.08164124198282</v>
      </c>
      <c r="F7" s="71">
        <f t="shared" ref="F7:F8" si="0">SUM(C7:E7)</f>
        <v>22998.054228444558</v>
      </c>
      <c r="G7" s="56">
        <v>0</v>
      </c>
      <c r="H7" s="72">
        <v>0</v>
      </c>
      <c r="I7" s="8">
        <v>0</v>
      </c>
    </row>
    <row r="8" spans="1:9" x14ac:dyDescent="0.25">
      <c r="A8" s="33" t="s">
        <v>36</v>
      </c>
      <c r="B8" s="34" t="s">
        <v>39</v>
      </c>
      <c r="C8" s="73">
        <v>8622.8217755365331</v>
      </c>
      <c r="D8" s="74">
        <v>3653.5837089596903</v>
      </c>
      <c r="E8" s="79">
        <v>75.156593289769802</v>
      </c>
      <c r="F8" s="75">
        <f t="shared" si="0"/>
        <v>12351.562077785993</v>
      </c>
      <c r="G8" s="82">
        <v>62.39012987569069</v>
      </c>
      <c r="H8" s="83">
        <v>26.435379049628953</v>
      </c>
      <c r="I8" s="84">
        <v>0.54379294138564505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18"/>
  <sheetViews>
    <sheetView workbookViewId="0">
      <selection activeCell="G17" sqref="G1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7" t="s">
        <v>16</v>
      </c>
      <c r="D2" s="18"/>
      <c r="E2" s="18" t="s">
        <v>17</v>
      </c>
      <c r="F2" s="19" t="s">
        <v>18</v>
      </c>
    </row>
    <row r="3" spans="3:11" ht="13.8" x14ac:dyDescent="0.3">
      <c r="C3" s="21" t="s">
        <v>19</v>
      </c>
      <c r="D3" s="20" t="s">
        <v>20</v>
      </c>
      <c r="E3" s="20">
        <v>79.322000000000003</v>
      </c>
      <c r="F3" s="22" t="s">
        <v>65</v>
      </c>
      <c r="H3" s="115" t="s">
        <v>55</v>
      </c>
      <c r="I3" s="116"/>
    </row>
    <row r="4" spans="3:11" ht="13.8" x14ac:dyDescent="0.3">
      <c r="C4" s="23" t="s">
        <v>21</v>
      </c>
      <c r="D4" s="24" t="s">
        <v>22</v>
      </c>
      <c r="E4" s="24">
        <v>8.3592999999999993</v>
      </c>
      <c r="F4" s="25" t="s">
        <v>65</v>
      </c>
      <c r="H4" s="56" t="s">
        <v>56</v>
      </c>
      <c r="I4" s="85">
        <v>0.93996007442596441</v>
      </c>
    </row>
    <row r="5" spans="3:11" ht="13.8" x14ac:dyDescent="0.3">
      <c r="C5" s="17" t="s">
        <v>16</v>
      </c>
      <c r="D5" s="18"/>
      <c r="E5" s="18" t="s">
        <v>17</v>
      </c>
      <c r="F5" s="19" t="s">
        <v>18</v>
      </c>
      <c r="H5" s="86" t="s">
        <v>21</v>
      </c>
      <c r="I5" s="87">
        <v>0.83945236799718903</v>
      </c>
    </row>
    <row r="6" spans="3:11" ht="13.8" x14ac:dyDescent="0.3">
      <c r="C6" s="21" t="s">
        <v>23</v>
      </c>
      <c r="D6" s="20"/>
      <c r="E6" s="20">
        <v>743.19</v>
      </c>
      <c r="F6" s="22" t="s">
        <v>66</v>
      </c>
    </row>
    <row r="7" spans="3:11" ht="13.8" x14ac:dyDescent="0.3">
      <c r="C7" s="21" t="s">
        <v>24</v>
      </c>
      <c r="D7" s="20"/>
      <c r="E7" s="57">
        <v>260.47899999999998</v>
      </c>
      <c r="F7" s="22" t="s">
        <v>66</v>
      </c>
    </row>
    <row r="8" spans="3:11" ht="13.8" x14ac:dyDescent="0.3">
      <c r="C8" s="21" t="s">
        <v>57</v>
      </c>
      <c r="D8" s="20"/>
      <c r="E8" s="88" t="s">
        <v>54</v>
      </c>
      <c r="F8" s="22"/>
    </row>
    <row r="9" spans="3:11" ht="13.8" x14ac:dyDescent="0.3">
      <c r="C9" s="21" t="s">
        <v>58</v>
      </c>
      <c r="D9" s="20"/>
      <c r="E9" s="89" t="s">
        <v>59</v>
      </c>
      <c r="F9" s="22"/>
    </row>
    <row r="10" spans="3:11" ht="13.8" x14ac:dyDescent="0.3">
      <c r="C10" s="21" t="s">
        <v>60</v>
      </c>
      <c r="D10" s="20"/>
      <c r="E10" s="57">
        <v>237.09</v>
      </c>
      <c r="F10" s="22"/>
    </row>
    <row r="11" spans="3:11" ht="13.8" x14ac:dyDescent="0.3">
      <c r="C11" s="21" t="s">
        <v>61</v>
      </c>
      <c r="D11" s="20"/>
      <c r="E11" s="26">
        <v>248.35900000000001</v>
      </c>
      <c r="F11" s="22"/>
    </row>
    <row r="12" spans="3:11" ht="13.8" x14ac:dyDescent="0.3">
      <c r="C12" s="23" t="s">
        <v>25</v>
      </c>
      <c r="D12" s="24"/>
      <c r="E12" s="27"/>
      <c r="F12" s="25" t="s">
        <v>67</v>
      </c>
    </row>
    <row r="15" spans="3:11" ht="41.4" x14ac:dyDescent="0.25">
      <c r="C15" s="36" t="s">
        <v>41</v>
      </c>
      <c r="D15" s="36" t="s">
        <v>26</v>
      </c>
      <c r="E15" s="90" t="s">
        <v>27</v>
      </c>
      <c r="F15" s="36" t="s">
        <v>42</v>
      </c>
      <c r="G15" s="36" t="s">
        <v>62</v>
      </c>
      <c r="H15" s="36" t="s">
        <v>63</v>
      </c>
      <c r="I15" s="36" t="s">
        <v>64</v>
      </c>
      <c r="J15" s="36" t="s">
        <v>28</v>
      </c>
      <c r="K15" s="36" t="s">
        <v>29</v>
      </c>
    </row>
    <row r="16" spans="3:11" x14ac:dyDescent="0.25">
      <c r="C16" t="s">
        <v>46</v>
      </c>
      <c r="D16" t="s">
        <v>68</v>
      </c>
      <c r="E16" s="61">
        <v>0.87360000000000004</v>
      </c>
      <c r="F16" s="61">
        <v>0.85750000000000004</v>
      </c>
      <c r="G16" s="41">
        <v>76.131740823808684</v>
      </c>
      <c r="H16" s="61">
        <v>7.8752349520445808</v>
      </c>
      <c r="I16" s="41">
        <v>2.5013132623017484</v>
      </c>
      <c r="J16" s="41">
        <v>51.436</v>
      </c>
      <c r="K16" s="61">
        <v>4913.1433999999999</v>
      </c>
    </row>
    <row r="17" spans="3:11" x14ac:dyDescent="0.25">
      <c r="C17" t="s">
        <v>46</v>
      </c>
      <c r="D17" t="s">
        <v>69</v>
      </c>
      <c r="E17" s="61">
        <v>0.87609999999999999</v>
      </c>
      <c r="F17" s="61">
        <v>0.93320000000000003</v>
      </c>
      <c r="G17" s="41">
        <v>76.349608671862157</v>
      </c>
      <c r="H17" s="61">
        <v>8.5704597752163316</v>
      </c>
      <c r="I17" s="41">
        <v>2.508471324522163</v>
      </c>
      <c r="J17" s="41">
        <v>51.582999999999998</v>
      </c>
      <c r="K17" s="61">
        <v>5346.8751000000002</v>
      </c>
    </row>
    <row r="18" spans="3:11" x14ac:dyDescent="0.25">
      <c r="C18" t="s">
        <v>46</v>
      </c>
      <c r="D18" t="s">
        <v>70</v>
      </c>
      <c r="E18" s="61">
        <v>0.90339999999999998</v>
      </c>
      <c r="F18" s="61">
        <v>0.91390000000000005</v>
      </c>
      <c r="G18" s="41">
        <v>78.72872557260618</v>
      </c>
      <c r="H18" s="61">
        <v>8.393209589123666</v>
      </c>
      <c r="I18" s="41">
        <v>2.5866373639690927</v>
      </c>
      <c r="J18" s="41">
        <v>53.19</v>
      </c>
      <c r="K18" s="61">
        <v>5236.2934999999998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2022-06-09T21:09:26Z</dcterms:modified>
</cp:coreProperties>
</file>