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94F825AE-0C73-4E72-9DE3-8EB7D37ACFD0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H6" i="1"/>
  <c r="H5" i="1"/>
  <c r="O6" i="3" l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<sst xmlns="http://schemas.openxmlformats.org/spreadsheetml/2006/main" count="120" uniqueCount="74">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</sst>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9" applyNumberFormat="0" applyAlignment="0" applyProtection="0"/>
    <xf numFmtId="0" fontId="37" fillId="50" borderId="40" applyNumberFormat="0" applyAlignment="0" applyProtection="0"/>
    <xf numFmtId="0" fontId="38" fillId="0" borderId="41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9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2" applyNumberFormat="0" applyFont="0" applyAlignment="0" applyProtection="0"/>
    <xf numFmtId="0" fontId="43" fillId="49" borderId="4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39" fillId="0" borderId="46" applyNumberFormat="0" applyFill="0" applyAlignment="0" applyProtection="0"/>
    <xf numFmtId="0" fontId="49" fillId="0" borderId="47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3" fillId="15" borderId="37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7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4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5" applyNumberFormat="0" applyFill="0" applyAlignment="0" applyProtection="0"/>
    <xf numFmtId="0" fontId="80" fillId="0" borderId="56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7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7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85" fillId="25" borderId="0" applyNumberFormat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8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center"/>
    </xf>
    <xf numFmtId="171" fontId="5" fillId="3" borderId="60" xfId="0" applyNumberFormat="1" applyFont="1" applyFill="1" applyBorder="1" applyAlignment="1">
      <alignment horizontal="center" vertical="center"/>
    </xf>
    <xf numFmtId="3" fontId="5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5" fillId="3" borderId="59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8" fillId="0" borderId="5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6" fillId="6" borderId="61" xfId="0" applyFont="1" applyFill="1" applyBorder="1" applyAlignment="1">
      <alignment horizontal="center"/>
    </xf>
    <xf numFmtId="0" fontId="6" fillId="6" borderId="62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E1" zoomScale="90" zoomScaleNormal="90" workbookViewId="0">
      <selection activeCell="J10" sqref="J1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8"/>
      <c r="B2" s="58"/>
      <c r="C2" s="67"/>
      <c r="D2" s="68"/>
      <c r="E2" s="58"/>
      <c r="F2" s="52"/>
      <c r="G2" s="52"/>
      <c r="H2" s="53"/>
      <c r="I2" s="101" t="s">
        <v>15</v>
      </c>
      <c r="J2" s="102"/>
      <c r="K2" s="102"/>
      <c r="L2" s="103"/>
      <c r="N2" s="80" t="s">
        <v>50</v>
      </c>
      <c r="O2" s="80"/>
    </row>
    <row r="3" spans="1:15" ht="14.4" x14ac:dyDescent="0.3">
      <c r="A3" s="104" t="s">
        <v>13</v>
      </c>
      <c r="B3" s="106" t="s">
        <v>0</v>
      </c>
      <c r="C3" s="108" t="s">
        <v>1</v>
      </c>
      <c r="D3" s="62" t="s">
        <v>2</v>
      </c>
      <c r="E3" s="60" t="s">
        <v>3</v>
      </c>
      <c r="F3" s="26" t="s">
        <v>43</v>
      </c>
      <c r="G3" s="1" t="s">
        <v>4</v>
      </c>
      <c r="H3" s="2" t="s">
        <v>5</v>
      </c>
      <c r="I3" s="51" t="s">
        <v>31</v>
      </c>
      <c r="J3" s="50" t="s">
        <v>4</v>
      </c>
      <c r="K3" s="50" t="s">
        <v>30</v>
      </c>
      <c r="L3" s="46" t="s">
        <v>43</v>
      </c>
      <c r="N3" s="10" t="s">
        <v>55</v>
      </c>
      <c r="O3" s="10" t="s">
        <v>37</v>
      </c>
    </row>
    <row r="4" spans="1:15" x14ac:dyDescent="0.25">
      <c r="A4" s="105"/>
      <c r="B4" s="107"/>
      <c r="C4" s="109"/>
      <c r="D4" s="63" t="s">
        <v>6</v>
      </c>
      <c r="E4" s="61" t="s">
        <v>7</v>
      </c>
      <c r="F4" s="27" t="s">
        <v>47</v>
      </c>
      <c r="G4" s="3" t="s">
        <v>49</v>
      </c>
      <c r="H4" s="4" t="s">
        <v>8</v>
      </c>
      <c r="I4" s="66" t="s">
        <v>12</v>
      </c>
      <c r="J4" s="64" t="s">
        <v>12</v>
      </c>
      <c r="K4" s="64" t="s">
        <v>12</v>
      </c>
      <c r="L4" s="65" t="s">
        <v>12</v>
      </c>
      <c r="N4" s="11" t="str">
        <f>"Active Energy: "&amp;TEXT(H9*1000,"###,###")&amp;" kWh"</f>
        <v>Active Energy: 49,318 kWh</v>
      </c>
      <c r="O4" s="12">
        <f>I9</f>
        <v>1819963.2804397088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69">
        <f>VLOOKUP($C5,Precios!$D$16:$K$19,7,0)</f>
        <v>36.408999999999999</v>
      </c>
      <c r="F5" s="47"/>
      <c r="G5" s="7">
        <f>COPELEC!V6/1000</f>
        <v>8.3349610777723668E-2</v>
      </c>
      <c r="H5" s="77">
        <f>SUM(COPELEC!I6:K6)/1000</f>
        <v>43.932631096088016</v>
      </c>
      <c r="I5" s="70">
        <f t="shared" ref="I5:I7" si="0">H5*E5*1000</f>
        <v>1599543.1655774685</v>
      </c>
      <c r="J5" s="71">
        <f t="shared" ref="J5:J7" si="1">G5*D5*1000</f>
        <v>491055.49047608167</v>
      </c>
      <c r="K5" s="74">
        <v>5</v>
      </c>
      <c r="L5" s="72">
        <f t="shared" ref="L5:L7" si="2">H5*F5*1000</f>
        <v>0</v>
      </c>
      <c r="N5" s="11" t="str">
        <f>"Capacity: "&amp;TEXT(G9*1000,"#,###")&amp;" kW"</f>
        <v>Capacity: 94 kW</v>
      </c>
      <c r="O5" s="12">
        <f>J9</f>
        <v>561178.84102114581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69">
        <f>VLOOKUP($C6,Precios!$D$16:$K$19,7,0)</f>
        <v>40.06</v>
      </c>
      <c r="F6" s="48"/>
      <c r="G6" s="9">
        <f>COPELEC!U6/1000</f>
        <v>5.6696795724187603E-3</v>
      </c>
      <c r="H6" s="78">
        <f>SUM(COPELEC!F6:H6)/1000</f>
        <v>2.9719767805088142</v>
      </c>
      <c r="I6" s="73">
        <f t="shared" si="0"/>
        <v>119057.3898271831</v>
      </c>
      <c r="J6" s="74">
        <f t="shared" si="1"/>
        <v>38048.611253884184</v>
      </c>
      <c r="K6" s="74">
        <v>0</v>
      </c>
      <c r="L6" s="75">
        <f t="shared" si="2"/>
        <v>0</v>
      </c>
      <c r="N6" s="11" t="s">
        <v>11</v>
      </c>
      <c r="O6" s="12">
        <f>K9</f>
        <v>5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69">
        <f>VLOOKUP($C7,Precios!$D$16:$K$19,7,0)</f>
        <v>42.070999999999998</v>
      </c>
      <c r="F7" s="48"/>
      <c r="G7" s="9">
        <f>COPELEC!T6/1000</f>
        <v>4.2905247139657003E-3</v>
      </c>
      <c r="H7" s="78">
        <f>SUM(COPELEC!C6:E6)/1000</f>
        <v>2.251271129994235</v>
      </c>
      <c r="I7" s="73">
        <f t="shared" si="0"/>
        <v>94713.227709987448</v>
      </c>
      <c r="J7" s="74">
        <f t="shared" si="1"/>
        <v>29853.643009814372</v>
      </c>
      <c r="K7" s="74">
        <v>0</v>
      </c>
      <c r="L7" s="7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69">
        <f>VLOOKUP($C8,Precios!$D$16:$K$19,7,0)</f>
        <v>41.000999999999998</v>
      </c>
      <c r="F8" s="48"/>
      <c r="G8" s="9">
        <f>COPELEC!W6/1000</f>
        <v>3.0868462333229077E-4</v>
      </c>
      <c r="H8" s="78">
        <f>SUM(COPELEC!L6:N6)/1000</f>
        <v>0.16217890600400114</v>
      </c>
      <c r="I8" s="73">
        <f t="shared" ref="I8" si="3">H8*E8*1000</f>
        <v>6649.4973250700505</v>
      </c>
      <c r="J8" s="74">
        <f t="shared" ref="J8" si="4">G8*D8*1000</f>
        <v>2221.0962813655983</v>
      </c>
      <c r="K8" s="74">
        <v>0</v>
      </c>
      <c r="L8" s="75">
        <f t="shared" ref="L8" si="5">H8*F8*1000</f>
        <v>0</v>
      </c>
      <c r="N8" s="13" t="s">
        <v>10</v>
      </c>
      <c r="O8" s="14">
        <f>SUM(O4:O7)</f>
        <v>2381147.1214608545</v>
      </c>
    </row>
    <row r="9" spans="1:15" ht="14.4" x14ac:dyDescent="0.3">
      <c r="A9" s="17"/>
      <c r="B9" s="17"/>
      <c r="C9" s="85"/>
      <c r="D9" s="85"/>
      <c r="E9" s="82"/>
      <c r="F9" s="81" t="s">
        <v>10</v>
      </c>
      <c r="G9" s="83">
        <f t="shared" ref="G9:L9" si="6">SUM(G5:G8)</f>
        <v>9.3618499687440418E-2</v>
      </c>
      <c r="H9" s="86">
        <f t="shared" si="6"/>
        <v>49.318057912595066</v>
      </c>
      <c r="I9" s="87">
        <f t="shared" si="6"/>
        <v>1819963.2804397088</v>
      </c>
      <c r="J9" s="87">
        <f t="shared" si="6"/>
        <v>561178.84102114581</v>
      </c>
      <c r="K9" s="87">
        <f t="shared" si="6"/>
        <v>5</v>
      </c>
      <c r="L9" s="8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9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zoomScale="70" zoomScaleNormal="70" workbookViewId="0">
      <selection activeCell="B4" sqref="B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8" t="s">
        <v>56</v>
      </c>
    </row>
    <row r="3" spans="1:27" ht="15" thickBot="1" x14ac:dyDescent="0.35">
      <c r="A3" s="28" t="s">
        <v>38</v>
      </c>
      <c r="B3" s="28" t="s">
        <v>73</v>
      </c>
      <c r="C3" s="110" t="s">
        <v>39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110" t="s">
        <v>21</v>
      </c>
      <c r="Q3" s="111"/>
      <c r="R3" s="111"/>
      <c r="S3" s="111"/>
      <c r="T3" s="111"/>
      <c r="U3" s="111"/>
      <c r="V3" s="111"/>
      <c r="W3" s="112"/>
      <c r="Z3" s="29"/>
      <c r="AA3" s="30"/>
    </row>
    <row r="4" spans="1:27" ht="15" thickBot="1" x14ac:dyDescent="0.35">
      <c r="C4" s="113" t="s">
        <v>14</v>
      </c>
      <c r="D4" s="113"/>
      <c r="E4" s="113"/>
      <c r="F4" s="113" t="s">
        <v>36</v>
      </c>
      <c r="G4" s="113"/>
      <c r="H4" s="113"/>
      <c r="I4" s="113" t="s">
        <v>35</v>
      </c>
      <c r="J4" s="113"/>
      <c r="K4" s="113"/>
      <c r="L4" s="113" t="s">
        <v>54</v>
      </c>
      <c r="M4" s="113"/>
      <c r="N4" s="113"/>
      <c r="O4" s="114" t="s">
        <v>40</v>
      </c>
      <c r="P4" s="110" t="s">
        <v>41</v>
      </c>
      <c r="Q4" s="111"/>
      <c r="R4" s="111"/>
      <c r="S4" s="112"/>
      <c r="T4" s="110" t="s">
        <v>42</v>
      </c>
      <c r="U4" s="111"/>
      <c r="V4" s="111"/>
      <c r="W4" s="112"/>
      <c r="AA4" s="31"/>
    </row>
    <row r="5" spans="1:27" ht="15" thickBot="1" x14ac:dyDescent="0.35">
      <c r="A5" s="32" t="s">
        <v>44</v>
      </c>
      <c r="B5" s="33" t="s">
        <v>45</v>
      </c>
      <c r="C5" s="34" t="s">
        <v>32</v>
      </c>
      <c r="D5" s="35" t="s">
        <v>33</v>
      </c>
      <c r="E5" s="36" t="s">
        <v>34</v>
      </c>
      <c r="F5" s="34" t="s">
        <v>32</v>
      </c>
      <c r="G5" s="35" t="s">
        <v>33</v>
      </c>
      <c r="H5" s="36" t="s">
        <v>34</v>
      </c>
      <c r="I5" s="34" t="s">
        <v>32</v>
      </c>
      <c r="J5" s="35" t="s">
        <v>33</v>
      </c>
      <c r="K5" s="36" t="s">
        <v>34</v>
      </c>
      <c r="L5" s="34" t="s">
        <v>32</v>
      </c>
      <c r="M5" s="35" t="s">
        <v>33</v>
      </c>
      <c r="N5" s="36" t="s">
        <v>34</v>
      </c>
      <c r="O5" s="115"/>
      <c r="P5" s="37" t="s">
        <v>14</v>
      </c>
      <c r="Q5" s="37" t="s">
        <v>36</v>
      </c>
      <c r="R5" s="37" t="s">
        <v>35</v>
      </c>
      <c r="S5" s="38" t="s">
        <v>54</v>
      </c>
      <c r="T5" s="37" t="s">
        <v>14</v>
      </c>
      <c r="U5" s="38" t="s">
        <v>36</v>
      </c>
      <c r="V5" s="38" t="s">
        <v>35</v>
      </c>
      <c r="W5" s="38" t="s">
        <v>54</v>
      </c>
      <c r="AA5" s="31"/>
    </row>
    <row r="6" spans="1:27" ht="14.4" x14ac:dyDescent="0.3">
      <c r="A6" s="39" t="s">
        <v>46</v>
      </c>
      <c r="B6" s="40">
        <v>3</v>
      </c>
      <c r="C6" s="55">
        <v>647.2284794302833</v>
      </c>
      <c r="D6" s="56">
        <v>985.1096029207298</v>
      </c>
      <c r="E6" s="56">
        <v>618.93304764322193</v>
      </c>
      <c r="F6" s="56">
        <v>854.94573027455783</v>
      </c>
      <c r="G6" s="56">
        <v>1299.1469239651917</v>
      </c>
      <c r="H6" s="56">
        <v>817.88412626906415</v>
      </c>
      <c r="I6" s="56">
        <v>12650.693766990827</v>
      </c>
      <c r="J6" s="56">
        <v>19258.273078751783</v>
      </c>
      <c r="K6" s="57">
        <v>12023.664250345408</v>
      </c>
      <c r="L6" s="56">
        <v>46.802064708981518</v>
      </c>
      <c r="M6" s="56">
        <v>70.847295979089253</v>
      </c>
      <c r="N6" s="57">
        <v>44.529545315930349</v>
      </c>
      <c r="O6" s="79">
        <f>SUM(C6:N6)</f>
        <v>49318.057912595061</v>
      </c>
      <c r="P6" s="41">
        <v>1.0564928824176159E-4</v>
      </c>
      <c r="Q6" s="42">
        <v>1.3960940708141224E-4</v>
      </c>
      <c r="R6" s="42">
        <v>2.0523893092216231E-3</v>
      </c>
      <c r="S6" s="42">
        <v>7.6010075504470117E-6</v>
      </c>
      <c r="T6" s="43">
        <v>4.2905247139657003</v>
      </c>
      <c r="U6" s="43">
        <v>5.6696795724187607</v>
      </c>
      <c r="V6" s="43">
        <v>83.349610777723669</v>
      </c>
      <c r="W6" s="43">
        <v>0.3086846233322908</v>
      </c>
      <c r="X6" s="44"/>
      <c r="AA6" s="45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topLeftCell="A7" workbookViewId="0">
      <selection activeCell="D27" sqref="D2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0" t="s">
        <v>16</v>
      </c>
      <c r="D2" s="91"/>
      <c r="E2" s="91" t="s">
        <v>17</v>
      </c>
      <c r="F2" s="92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16" t="s">
        <v>57</v>
      </c>
      <c r="I3" s="117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93" t="s">
        <v>58</v>
      </c>
      <c r="I4" s="94">
        <v>1</v>
      </c>
    </row>
    <row r="5" spans="3:11" ht="13.8" x14ac:dyDescent="0.3">
      <c r="C5" s="90" t="s">
        <v>16</v>
      </c>
      <c r="D5" s="91"/>
      <c r="E5" s="91" t="s">
        <v>17</v>
      </c>
      <c r="F5" s="92" t="s">
        <v>18</v>
      </c>
      <c r="H5" s="95" t="s">
        <v>21</v>
      </c>
      <c r="I5" s="96">
        <v>1</v>
      </c>
    </row>
    <row r="6" spans="3:11" ht="13.8" x14ac:dyDescent="0.3">
      <c r="C6" s="19" t="s">
        <v>23</v>
      </c>
      <c r="D6" s="18"/>
      <c r="E6" s="18">
        <v>744.1</v>
      </c>
      <c r="F6" s="89">
        <v>44562</v>
      </c>
    </row>
    <row r="7" spans="3:11" ht="13.8" x14ac:dyDescent="0.3">
      <c r="C7" s="19" t="s">
        <v>24</v>
      </c>
      <c r="D7" s="18"/>
      <c r="E7" s="76">
        <v>268.14</v>
      </c>
      <c r="F7" s="89">
        <v>44562</v>
      </c>
    </row>
    <row r="8" spans="3:11" ht="13.8" x14ac:dyDescent="0.3">
      <c r="C8" s="19" t="s">
        <v>59</v>
      </c>
      <c r="D8" s="18"/>
      <c r="E8" s="97" t="s">
        <v>56</v>
      </c>
      <c r="F8" s="20"/>
    </row>
    <row r="9" spans="3:11" ht="13.8" x14ac:dyDescent="0.3">
      <c r="C9" s="19" t="s">
        <v>60</v>
      </c>
      <c r="D9" s="18"/>
      <c r="E9" s="98" t="s">
        <v>61</v>
      </c>
      <c r="F9" s="20"/>
    </row>
    <row r="10" spans="3:11" ht="13.8" x14ac:dyDescent="0.3">
      <c r="C10" s="19" t="s">
        <v>62</v>
      </c>
      <c r="D10" s="18"/>
      <c r="E10" s="7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9" t="s">
        <v>48</v>
      </c>
      <c r="D15" s="49" t="s">
        <v>26</v>
      </c>
      <c r="E15" s="99" t="s">
        <v>27</v>
      </c>
      <c r="F15" s="49" t="s">
        <v>51</v>
      </c>
      <c r="G15" s="49" t="s">
        <v>64</v>
      </c>
      <c r="H15" s="49" t="s">
        <v>65</v>
      </c>
      <c r="I15" s="49" t="s">
        <v>66</v>
      </c>
      <c r="J15" s="49" t="s">
        <v>28</v>
      </c>
      <c r="K15" s="49" t="s">
        <v>29</v>
      </c>
    </row>
    <row r="16" spans="3:11" x14ac:dyDescent="0.25">
      <c r="C16" t="s">
        <v>37</v>
      </c>
      <c r="D16" t="s">
        <v>70</v>
      </c>
      <c r="E16" s="100">
        <v>0.92920000000000003</v>
      </c>
      <c r="F16" s="100">
        <v>0.83909999999999996</v>
      </c>
      <c r="G16" s="54">
        <v>48.929739568169673</v>
      </c>
      <c r="H16" s="100">
        <v>7.9176388388327359</v>
      </c>
      <c r="I16" s="54">
        <v>0</v>
      </c>
      <c r="J16" s="54">
        <v>36.408999999999999</v>
      </c>
      <c r="K16" s="100">
        <v>5891.5150999999996</v>
      </c>
    </row>
    <row r="17" spans="3:11" x14ac:dyDescent="0.25">
      <c r="C17" t="s">
        <v>37</v>
      </c>
      <c r="D17" t="s">
        <v>71</v>
      </c>
      <c r="E17" s="100">
        <v>1.0224</v>
      </c>
      <c r="F17" s="100">
        <v>0.95579999999999998</v>
      </c>
      <c r="G17" s="54">
        <v>53.837457742678296</v>
      </c>
      <c r="H17" s="100">
        <v>9.0188049125924543</v>
      </c>
      <c r="I17" s="54">
        <v>0</v>
      </c>
      <c r="J17" s="54">
        <v>40.06</v>
      </c>
      <c r="K17" s="100">
        <v>6710.8927000000003</v>
      </c>
    </row>
    <row r="18" spans="3:11" x14ac:dyDescent="0.25">
      <c r="C18" t="s">
        <v>37</v>
      </c>
      <c r="D18" t="s">
        <v>69</v>
      </c>
      <c r="E18" s="100">
        <v>1.0737000000000001</v>
      </c>
      <c r="F18" s="100">
        <v>0.99099999999999999</v>
      </c>
      <c r="G18" s="54">
        <v>56.538809055471134</v>
      </c>
      <c r="H18" s="100">
        <v>9.3509475500932435</v>
      </c>
      <c r="I18" s="54">
        <v>0</v>
      </c>
      <c r="J18" s="54">
        <v>42.070999999999998</v>
      </c>
      <c r="K18" s="100">
        <v>6958.0401000000002</v>
      </c>
    </row>
    <row r="19" spans="3:11" x14ac:dyDescent="0.25">
      <c r="C19" t="s">
        <v>37</v>
      </c>
      <c r="D19" t="s">
        <v>72</v>
      </c>
      <c r="E19" s="100">
        <v>1.0464</v>
      </c>
      <c r="F19" s="100">
        <v>1.0247999999999999</v>
      </c>
      <c r="G19" s="54">
        <v>55.101247830534589</v>
      </c>
      <c r="H19" s="100">
        <v>9.6698799690570691</v>
      </c>
      <c r="I19" s="54">
        <v>0</v>
      </c>
      <c r="J19" s="54">
        <v>41.000999999999998</v>
      </c>
      <c r="K19" s="100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2022-06-14T17:28:19Z</dcterms:modified>
</cp:coreProperties>
</file>