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Contratos AELA\Dx\"/>
    </mc:Choice>
  </mc:AlternateContent>
  <xr:revisionPtr revIDLastSave="0" documentId="13_ncr:1_{51787795-F5BE-4C54-9270-104093740EF0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" l="1"/>
  <c r="J7" i="3"/>
  <c r="J6" i="3"/>
  <c r="R8" i="3"/>
  <c r="G11" i="1" l="1"/>
  <c r="H11" i="1"/>
  <c r="H10" i="1"/>
  <c r="H9" i="1"/>
  <c r="H8" i="1"/>
  <c r="H7" i="1"/>
  <c r="H6" i="1"/>
  <c r="H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5" i="1" s="1"/>
  <c r="J11" i="1"/>
  <c r="I11" i="1"/>
  <c r="I10" i="1"/>
  <c r="I9" i="1"/>
  <c r="I8" i="1"/>
  <c r="I7" i="1"/>
  <c r="I6" i="1"/>
  <c r="I5" i="1"/>
  <c r="G10" i="1"/>
  <c r="J10" i="1" s="1"/>
  <c r="G9" i="1"/>
  <c r="J9" i="1" s="1"/>
  <c r="G8" i="1"/>
  <c r="J8" i="1" s="1"/>
  <c r="G7" i="1"/>
  <c r="J7" i="1" s="1"/>
  <c r="G6" i="1"/>
  <c r="J6" i="1" s="1"/>
  <c r="J12" i="1" l="1"/>
  <c r="G12" i="1"/>
  <c r="N6" i="1" s="1"/>
  <c r="R6" i="3" l="1"/>
  <c r="R7" i="3" l="1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<sst xmlns="http://schemas.openxmlformats.org/spreadsheetml/2006/main" count="129" uniqueCount="79">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</sst>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Fill="1"/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Fill="1" applyBorder="1" applyAlignment="1">
      <alignment horizontal="center" vertical="center"/>
    </xf>
    <xf numFmtId="0" fontId="0" fillId="0" borderId="2" xfId="0" applyBorder="1"/>
    <xf numFmtId="165" fontId="0" fillId="0" borderId="3" xfId="0" applyNumberForma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16" xfId="1" applyNumberFormat="1" applyFont="1" applyBorder="1" applyAlignment="1"/>
    <xf numFmtId="168" fontId="0" fillId="0" borderId="26" xfId="1" applyNumberFormat="1" applyFont="1" applyBorder="1" applyAlignment="1"/>
    <xf numFmtId="168" fontId="0" fillId="0" borderId="27" xfId="2" applyNumberFormat="1" applyFont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9"/>
  <sheetViews>
    <sheetView tabSelected="1" topLeftCell="D1" zoomScale="90" zoomScaleNormal="90" workbookViewId="0">
      <selection activeCell="N16" sqref="N1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3"/>
      <c r="B2" s="43"/>
      <c r="C2" s="51"/>
      <c r="D2" s="52"/>
      <c r="E2" s="43"/>
      <c r="F2" s="40"/>
      <c r="G2" s="40"/>
      <c r="H2" s="41"/>
      <c r="I2" s="105" t="s">
        <v>14</v>
      </c>
      <c r="J2" s="106"/>
      <c r="K2" s="106"/>
      <c r="L2" s="107"/>
    </row>
    <row r="3" spans="1:15" x14ac:dyDescent="0.25">
      <c r="A3" s="108" t="s">
        <v>12</v>
      </c>
      <c r="B3" s="111" t="s">
        <v>0</v>
      </c>
      <c r="C3" s="113" t="s">
        <v>1</v>
      </c>
      <c r="D3" s="46" t="s">
        <v>2</v>
      </c>
      <c r="E3" s="44" t="s">
        <v>3</v>
      </c>
      <c r="F3" s="26" t="s">
        <v>32</v>
      </c>
      <c r="G3" s="1" t="s">
        <v>4</v>
      </c>
      <c r="H3" s="2" t="s">
        <v>5</v>
      </c>
      <c r="I3" s="39" t="s">
        <v>30</v>
      </c>
      <c r="J3" s="38" t="s">
        <v>4</v>
      </c>
      <c r="K3" s="38" t="s">
        <v>29</v>
      </c>
      <c r="L3" s="34" t="s">
        <v>32</v>
      </c>
      <c r="N3" s="110" t="s">
        <v>51</v>
      </c>
      <c r="O3" s="110"/>
    </row>
    <row r="4" spans="1:15" ht="14.4" x14ac:dyDescent="0.3">
      <c r="A4" s="109"/>
      <c r="B4" s="112"/>
      <c r="C4" s="114"/>
      <c r="D4" s="47" t="s">
        <v>6</v>
      </c>
      <c r="E4" s="45" t="s">
        <v>7</v>
      </c>
      <c r="F4" s="27" t="s">
        <v>36</v>
      </c>
      <c r="G4" s="3" t="s">
        <v>38</v>
      </c>
      <c r="H4" s="4" t="s">
        <v>8</v>
      </c>
      <c r="I4" s="50" t="s">
        <v>11</v>
      </c>
      <c r="J4" s="48" t="s">
        <v>11</v>
      </c>
      <c r="K4" s="48" t="s">
        <v>11</v>
      </c>
      <c r="L4" s="49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57</v>
      </c>
      <c r="C5" s="6" t="s">
        <v>13</v>
      </c>
      <c r="D5" s="98">
        <f>VLOOKUP(C5,Px!$D$16:$K$22,8,0)</f>
        <v>6958.0401000000002</v>
      </c>
      <c r="E5" s="67">
        <f>VLOOKUP(C5,Px!$D$16:$K$22,7,0)</f>
        <v>42.070999999999998</v>
      </c>
      <c r="F5" s="35"/>
      <c r="G5" s="97">
        <f>(+'ENEL DX'!K8)/1000</f>
        <v>0.78400000000000003</v>
      </c>
      <c r="H5" s="96">
        <f>+ROUND(SUM('ENEL DX'!C6:C8),0)/1000</f>
        <v>390.27300000000002</v>
      </c>
      <c r="I5" s="53">
        <f t="shared" ref="I5:I11" si="0">ROUND(H5*E5*1000,0)</f>
        <v>16419175</v>
      </c>
      <c r="J5" s="54">
        <f t="shared" ref="J5:J11" si="1">ROUND(G5*D5*1000,0)</f>
        <v>5455103</v>
      </c>
      <c r="K5" s="57">
        <v>15</v>
      </c>
      <c r="L5" s="55"/>
      <c r="N5" s="9" t="str">
        <f>"Active Energy: "&amp;TEXT(H12*1000," #,###,###")&amp;" kWh"</f>
        <v>Active Energy:  1,671,696 kWh</v>
      </c>
      <c r="O5" s="10">
        <f>I12</f>
        <v>67135921</v>
      </c>
    </row>
    <row r="6" spans="1:15" x14ac:dyDescent="0.25">
      <c r="A6" t="s">
        <v>43</v>
      </c>
      <c r="B6" t="s">
        <v>57</v>
      </c>
      <c r="C6" s="7" t="s">
        <v>44</v>
      </c>
      <c r="D6" s="99">
        <f>VLOOKUP(C6,Px!$D$16:$K$22,8,0)</f>
        <v>7101.2731999999996</v>
      </c>
      <c r="E6" s="68">
        <f>VLOOKUP(C6,Px!$D$16:$K$22,7,0)</f>
        <v>39.661000000000001</v>
      </c>
      <c r="F6" s="36"/>
      <c r="G6" s="97">
        <f>(+'ENEL DX'!L8)/1000</f>
        <v>1.071</v>
      </c>
      <c r="H6" s="96">
        <f>ROUND(SUM('ENEL DX'!D6:D8),0)/1000</f>
        <v>532.89599999999996</v>
      </c>
      <c r="I6" s="56">
        <f t="shared" si="0"/>
        <v>21135188</v>
      </c>
      <c r="J6" s="57">
        <f t="shared" si="1"/>
        <v>7605464</v>
      </c>
      <c r="K6" s="57"/>
      <c r="L6" s="58"/>
      <c r="N6" s="9" t="str">
        <f>"Capacity: "&amp;TEXT(G12*1000,"#,###")&amp;" kW"</f>
        <v>Capacity: 3,360 kW</v>
      </c>
      <c r="O6" s="10">
        <f>J12</f>
        <v>23719077</v>
      </c>
    </row>
    <row r="7" spans="1:15" x14ac:dyDescent="0.25">
      <c r="A7" t="s">
        <v>43</v>
      </c>
      <c r="B7" t="s">
        <v>57</v>
      </c>
      <c r="C7" s="69" t="s">
        <v>45</v>
      </c>
      <c r="D7" s="100">
        <f>VLOOKUP(C7,Px!$D$16:$K$22,8,0)</f>
        <v>7111.1028999999999</v>
      </c>
      <c r="E7" s="68">
        <f>VLOOKUP(C7,Px!$D$16:$K$22,7,0)</f>
        <v>39.673000000000002</v>
      </c>
      <c r="F7" s="36"/>
      <c r="G7" s="97">
        <f>(+'ENEL DX'!M8)/1000</f>
        <v>1.02</v>
      </c>
      <c r="H7" s="96">
        <f>ROUND(SUM('ENEL DX'!E6:E8),0)/1000</f>
        <v>507.37900000000002</v>
      </c>
      <c r="I7" s="56">
        <f t="shared" si="0"/>
        <v>20129247</v>
      </c>
      <c r="J7" s="57">
        <f t="shared" si="1"/>
        <v>7253325</v>
      </c>
      <c r="K7" s="57"/>
      <c r="L7" s="58"/>
      <c r="N7" s="9" t="s">
        <v>10</v>
      </c>
      <c r="O7" s="10">
        <f>K12</f>
        <v>15</v>
      </c>
    </row>
    <row r="8" spans="1:15" x14ac:dyDescent="0.25">
      <c r="A8" t="s">
        <v>43</v>
      </c>
      <c r="B8" t="s">
        <v>57</v>
      </c>
      <c r="C8" s="69" t="s">
        <v>46</v>
      </c>
      <c r="D8" s="100">
        <f>VLOOKUP(C8,Px!$D$16:$K$22,8,0)</f>
        <v>7050.0182000000004</v>
      </c>
      <c r="E8" s="68">
        <f>VLOOKUP(C8,Px!$D$16:$K$22,7,0)</f>
        <v>40.488</v>
      </c>
      <c r="F8" s="36"/>
      <c r="G8" s="97">
        <f>(+'ENEL DX'!N8)/1000</f>
        <v>1E-3</v>
      </c>
      <c r="H8" s="96">
        <f>ROUND(SUM('ENEL DX'!F6:F8),0)/1000</f>
        <v>0.45700000000000002</v>
      </c>
      <c r="I8" s="56">
        <f t="shared" si="0"/>
        <v>18503</v>
      </c>
      <c r="J8" s="57">
        <f t="shared" si="1"/>
        <v>7050</v>
      </c>
      <c r="K8" s="57"/>
      <c r="L8" s="58"/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57</v>
      </c>
      <c r="C9" s="69" t="s">
        <v>47</v>
      </c>
      <c r="D9" s="100">
        <f>VLOOKUP(C9,Px!$D$16:$K$22,8,0)</f>
        <v>6906.0829999999996</v>
      </c>
      <c r="E9" s="68">
        <f>VLOOKUP(C9,Px!$D$16:$K$22,7,0)</f>
        <v>42.145000000000003</v>
      </c>
      <c r="F9" s="36"/>
      <c r="G9" s="97">
        <f>(+'ENEL DX'!O8)/1000</f>
        <v>0</v>
      </c>
      <c r="H9" s="96">
        <f>ROUND(SUM('ENEL DX'!G6:G8),0)/1000</f>
        <v>0.14699999999999999</v>
      </c>
      <c r="I9" s="56">
        <f t="shared" si="0"/>
        <v>6195</v>
      </c>
      <c r="J9" s="57">
        <f t="shared" si="1"/>
        <v>0</v>
      </c>
      <c r="K9" s="57"/>
      <c r="L9" s="58"/>
      <c r="N9" s="11" t="s">
        <v>9</v>
      </c>
      <c r="O9" s="12">
        <f>SUM(O5:O8)</f>
        <v>90855013</v>
      </c>
    </row>
    <row r="10" spans="1:15" x14ac:dyDescent="0.25">
      <c r="A10" t="s">
        <v>43</v>
      </c>
      <c r="B10" t="s">
        <v>57</v>
      </c>
      <c r="C10" s="69" t="s">
        <v>48</v>
      </c>
      <c r="D10" s="100">
        <f>VLOOKUP(C10,Px!$D$16:$K$22,8,0)</f>
        <v>7021.2312000000002</v>
      </c>
      <c r="E10" s="68">
        <f>VLOOKUP(C10,Px!$D$16:$K$22,7,0)</f>
        <v>39.183</v>
      </c>
      <c r="F10" s="36"/>
      <c r="G10" s="97">
        <f>(+'ENEL DX'!P8)/1000</f>
        <v>0.48099999999999998</v>
      </c>
      <c r="H10" s="96">
        <f>ROUND(SUM('ENEL DX'!H6:H8),0)/1000</f>
        <v>239.10900000000001</v>
      </c>
      <c r="I10" s="56">
        <f t="shared" si="0"/>
        <v>9369008</v>
      </c>
      <c r="J10" s="57">
        <f t="shared" si="1"/>
        <v>3377212</v>
      </c>
      <c r="K10" s="57"/>
      <c r="L10" s="58"/>
    </row>
    <row r="11" spans="1:15" x14ac:dyDescent="0.25">
      <c r="A11" t="s">
        <v>43</v>
      </c>
      <c r="B11" t="s">
        <v>57</v>
      </c>
      <c r="C11" s="7" t="s">
        <v>49</v>
      </c>
      <c r="D11" s="101">
        <f>VLOOKUP(C11,Px!$D$16:$K$22,8,0)</f>
        <v>6974.1889000000001</v>
      </c>
      <c r="E11" s="86">
        <f>VLOOKUP(C11,Px!$D$16:$K$22,7,0)</f>
        <v>40.840000000000003</v>
      </c>
      <c r="F11" s="36"/>
      <c r="G11" s="97">
        <f>(+'ENEL DX'!Q8)/1000</f>
        <v>3.0000000000000001E-3</v>
      </c>
      <c r="H11" s="96">
        <f>ROUND(SUM('ENEL DX'!I6:I8),0)/1000</f>
        <v>1.4350000000000001</v>
      </c>
      <c r="I11" s="56">
        <f t="shared" si="0"/>
        <v>58605</v>
      </c>
      <c r="J11" s="57">
        <f t="shared" si="1"/>
        <v>20923</v>
      </c>
      <c r="K11" s="57"/>
      <c r="L11" s="58"/>
    </row>
    <row r="12" spans="1:15" ht="14.4" x14ac:dyDescent="0.3">
      <c r="A12" s="14"/>
      <c r="B12" s="14"/>
      <c r="C12" s="14"/>
      <c r="D12" s="85"/>
      <c r="E12" s="33"/>
      <c r="F12" s="87" t="s">
        <v>9</v>
      </c>
      <c r="G12" s="88">
        <f t="shared" ref="G12:L12" si="2">SUM(G5:G11)</f>
        <v>3.36</v>
      </c>
      <c r="H12" s="61">
        <f t="shared" si="2"/>
        <v>1671.6959999999999</v>
      </c>
      <c r="I12" s="88">
        <f t="shared" si="2"/>
        <v>67135921</v>
      </c>
      <c r="J12" s="88">
        <f t="shared" si="2"/>
        <v>23719077</v>
      </c>
      <c r="K12" s="88">
        <f t="shared" si="2"/>
        <v>15</v>
      </c>
      <c r="L12" s="6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73"/>
      <c r="J17" s="74"/>
      <c r="K17" s="75"/>
    </row>
    <row r="18" spans="9:15" ht="13.8" x14ac:dyDescent="0.25">
      <c r="I18" s="76"/>
      <c r="J18" s="74"/>
      <c r="K18" s="75"/>
    </row>
    <row r="19" spans="9:15" x14ac:dyDescent="0.25">
      <c r="I19" s="73"/>
      <c r="J19" s="74"/>
      <c r="K19" s="75"/>
    </row>
    <row r="20" spans="9:15" x14ac:dyDescent="0.25">
      <c r="I20" s="73"/>
      <c r="J20" s="74"/>
      <c r="K20" s="75"/>
    </row>
    <row r="21" spans="9:15" x14ac:dyDescent="0.25">
      <c r="I21" s="73"/>
      <c r="J21" s="74"/>
      <c r="K21" s="75"/>
    </row>
    <row r="22" spans="9:15" x14ac:dyDescent="0.25">
      <c r="I22" s="73"/>
      <c r="J22" s="74"/>
      <c r="K22" s="75"/>
    </row>
    <row r="23" spans="9:15" x14ac:dyDescent="0.25">
      <c r="I23" s="73"/>
      <c r="J23" s="74"/>
      <c r="K23" s="75"/>
      <c r="N23" s="13"/>
      <c r="O23" s="13"/>
    </row>
    <row r="24" spans="9:15" x14ac:dyDescent="0.25">
      <c r="I24" s="73"/>
      <c r="J24" s="77"/>
      <c r="K24" s="75"/>
    </row>
    <row r="25" spans="9:15" s="13" customFormat="1" ht="20.25" customHeight="1" x14ac:dyDescent="0.25">
      <c r="I25" s="78"/>
      <c r="J25" s="77"/>
      <c r="K25" s="75"/>
      <c r="N25"/>
      <c r="O25"/>
    </row>
    <row r="26" spans="9:15" x14ac:dyDescent="0.25">
      <c r="I26" s="73"/>
      <c r="J26" s="77"/>
      <c r="K26" s="75"/>
    </row>
    <row r="27" spans="9:15" x14ac:dyDescent="0.25">
      <c r="I27" s="73"/>
      <c r="J27" s="77"/>
      <c r="K27" s="75"/>
    </row>
    <row r="28" spans="9:15" x14ac:dyDescent="0.25">
      <c r="I28" s="73"/>
      <c r="J28" s="77"/>
      <c r="K28" s="75"/>
    </row>
    <row r="29" spans="9:15" x14ac:dyDescent="0.25">
      <c r="I29" s="73"/>
      <c r="J29" s="77"/>
      <c r="K29" s="75"/>
    </row>
    <row r="30" spans="9:15" x14ac:dyDescent="0.25">
      <c r="I30" s="73"/>
      <c r="J30" s="77"/>
      <c r="K30" s="75"/>
    </row>
    <row r="31" spans="9:15" x14ac:dyDescent="0.25">
      <c r="I31" s="73"/>
      <c r="J31" s="77"/>
      <c r="K31" s="75"/>
    </row>
    <row r="32" spans="9:15" x14ac:dyDescent="0.25">
      <c r="I32" s="73"/>
      <c r="J32" s="77"/>
      <c r="K32" s="75"/>
    </row>
    <row r="33" spans="9:11" x14ac:dyDescent="0.25">
      <c r="I33" s="73"/>
      <c r="J33" s="77"/>
      <c r="K33" s="75"/>
    </row>
    <row r="34" spans="9:11" x14ac:dyDescent="0.25">
      <c r="I34" s="73"/>
      <c r="J34" s="77"/>
      <c r="K34" s="75"/>
    </row>
    <row r="35" spans="9:11" x14ac:dyDescent="0.25">
      <c r="I35" s="73"/>
      <c r="J35" s="77"/>
      <c r="K35" s="75"/>
    </row>
    <row r="36" spans="9:11" x14ac:dyDescent="0.25">
      <c r="I36" s="73"/>
      <c r="J36" s="77"/>
      <c r="K36" s="75"/>
    </row>
    <row r="37" spans="9:11" x14ac:dyDescent="0.25">
      <c r="I37" s="73"/>
      <c r="J37" s="77"/>
      <c r="K37" s="75"/>
    </row>
    <row r="38" spans="9:11" x14ac:dyDescent="0.25">
      <c r="I38" s="79"/>
      <c r="J38" s="79"/>
      <c r="K38" s="79"/>
    </row>
    <row r="39" spans="9:11" x14ac:dyDescent="0.25">
      <c r="I39" s="79"/>
      <c r="J39" s="79"/>
      <c r="K39" s="79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9"/>
  <sheetViews>
    <sheetView zoomScale="85" zoomScaleNormal="85" workbookViewId="0">
      <selection activeCell="N15" sqref="N15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0" t="s">
        <v>53</v>
      </c>
    </row>
    <row r="3" spans="1:18" ht="15" thickBot="1" x14ac:dyDescent="0.35">
      <c r="A3" s="28" t="s">
        <v>31</v>
      </c>
      <c r="B3" s="28" t="s">
        <v>78</v>
      </c>
    </row>
    <row r="4" spans="1:18" ht="13.8" thickBot="1" x14ac:dyDescent="0.3">
      <c r="C4" s="115" t="s">
        <v>52</v>
      </c>
      <c r="D4" s="116"/>
      <c r="E4" s="116"/>
      <c r="F4" s="116"/>
      <c r="G4" s="116"/>
      <c r="H4" s="116"/>
      <c r="I4" s="116"/>
      <c r="J4" s="117"/>
      <c r="K4" s="115" t="s">
        <v>50</v>
      </c>
      <c r="L4" s="116"/>
      <c r="M4" s="116"/>
      <c r="N4" s="116"/>
      <c r="O4" s="116"/>
      <c r="P4" s="116"/>
      <c r="Q4" s="116"/>
      <c r="R4" s="117"/>
    </row>
    <row r="5" spans="1:18" ht="15" thickBot="1" x14ac:dyDescent="0.3">
      <c r="A5" s="29" t="s">
        <v>33</v>
      </c>
      <c r="B5" s="30" t="s">
        <v>34</v>
      </c>
      <c r="C5" s="72" t="s">
        <v>13</v>
      </c>
      <c r="D5" s="72" t="s">
        <v>44</v>
      </c>
      <c r="E5" s="72" t="s">
        <v>45</v>
      </c>
      <c r="F5" s="72" t="s">
        <v>46</v>
      </c>
      <c r="G5" s="72" t="s">
        <v>47</v>
      </c>
      <c r="H5" s="72" t="s">
        <v>48</v>
      </c>
      <c r="I5" s="72" t="s">
        <v>49</v>
      </c>
      <c r="J5" s="65" t="s">
        <v>9</v>
      </c>
      <c r="K5" s="66" t="s">
        <v>13</v>
      </c>
      <c r="L5" s="64" t="s">
        <v>44</v>
      </c>
      <c r="M5" s="64" t="s">
        <v>45</v>
      </c>
      <c r="N5" s="64" t="s">
        <v>46</v>
      </c>
      <c r="O5" s="64" t="s">
        <v>47</v>
      </c>
      <c r="P5" s="64" t="s">
        <v>48</v>
      </c>
      <c r="Q5" s="64" t="s">
        <v>49</v>
      </c>
      <c r="R5" s="65" t="s">
        <v>9</v>
      </c>
    </row>
    <row r="6" spans="1:18" x14ac:dyDescent="0.25">
      <c r="A6" s="31" t="s">
        <v>35</v>
      </c>
      <c r="B6" s="32" t="s">
        <v>54</v>
      </c>
      <c r="C6" s="102">
        <v>109406.07714918918</v>
      </c>
      <c r="D6" s="102">
        <v>150234.23137394455</v>
      </c>
      <c r="E6" s="102">
        <v>142299.29129598729</v>
      </c>
      <c r="F6" s="102">
        <v>147.33152299225918</v>
      </c>
      <c r="G6" s="102">
        <v>46.988629254535681</v>
      </c>
      <c r="H6" s="102">
        <v>67915.385831960812</v>
      </c>
      <c r="I6" s="102">
        <v>428.61039422528887</v>
      </c>
      <c r="J6" s="70">
        <f>SUM(C6:I6)</f>
        <v>470477.91619755398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62">
        <f>SUM(K6:Q6)</f>
        <v>0</v>
      </c>
    </row>
    <row r="7" spans="1:18" x14ac:dyDescent="0.25">
      <c r="A7" s="31" t="s">
        <v>35</v>
      </c>
      <c r="B7" s="32" t="s">
        <v>55</v>
      </c>
      <c r="C7" s="102">
        <v>177534.06437051774</v>
      </c>
      <c r="D7" s="102">
        <v>242611.66246146645</v>
      </c>
      <c r="E7" s="102">
        <v>227880.63169817001</v>
      </c>
      <c r="F7" s="102">
        <v>195.4308383160228</v>
      </c>
      <c r="G7" s="102">
        <v>62.734853895324058</v>
      </c>
      <c r="H7" s="102">
        <v>109569.09525626815</v>
      </c>
      <c r="I7" s="102">
        <v>649.97510016832155</v>
      </c>
      <c r="J7" s="71">
        <f>SUM(C7:I7)</f>
        <v>758503.59457880212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4">
        <v>0</v>
      </c>
      <c r="R7" s="63">
        <f t="shared" ref="R7" si="0">SUM(K7:Q7)</f>
        <v>0</v>
      </c>
    </row>
    <row r="8" spans="1:18" x14ac:dyDescent="0.25">
      <c r="A8" s="31" t="s">
        <v>35</v>
      </c>
      <c r="B8" s="32" t="s">
        <v>56</v>
      </c>
      <c r="C8" s="103">
        <v>103332.91054286342</v>
      </c>
      <c r="D8" s="103">
        <v>140050.17898651276</v>
      </c>
      <c r="E8" s="103">
        <v>137198.85198890092</v>
      </c>
      <c r="F8" s="103">
        <v>114.36201534652135</v>
      </c>
      <c r="G8" s="103">
        <v>36.92516025799889</v>
      </c>
      <c r="H8" s="103">
        <v>61624.612340998545</v>
      </c>
      <c r="I8" s="103">
        <v>356.73785131986477</v>
      </c>
      <c r="J8" s="71">
        <f>SUM(C8:I8)</f>
        <v>442714.57888620009</v>
      </c>
      <c r="K8" s="104">
        <v>784</v>
      </c>
      <c r="L8" s="104">
        <v>1071</v>
      </c>
      <c r="M8" s="104">
        <v>1020</v>
      </c>
      <c r="N8" s="104">
        <v>1</v>
      </c>
      <c r="O8" s="104">
        <v>0</v>
      </c>
      <c r="P8" s="104">
        <v>481</v>
      </c>
      <c r="Q8" s="104">
        <v>3</v>
      </c>
      <c r="R8" s="63">
        <f>SUM(K8:Q8)</f>
        <v>3360</v>
      </c>
    </row>
    <row r="9" spans="1:18" x14ac:dyDescent="0.25">
      <c r="C9" s="82"/>
      <c r="D9" s="82"/>
      <c r="E9" s="82"/>
      <c r="F9" s="82"/>
      <c r="G9" s="82"/>
      <c r="H9" s="82"/>
      <c r="I9" s="82"/>
      <c r="K9" s="82"/>
      <c r="L9" s="82"/>
      <c r="M9" s="82"/>
      <c r="N9" s="82"/>
      <c r="O9" s="82"/>
      <c r="P9" s="82"/>
      <c r="Q9" s="82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N16" sqref="N16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58</v>
      </c>
      <c r="H3" s="118" t="s">
        <v>59</v>
      </c>
      <c r="I3" s="119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58</v>
      </c>
      <c r="H4" s="59" t="s">
        <v>60</v>
      </c>
      <c r="I4" s="89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90" t="s">
        <v>20</v>
      </c>
      <c r="I5" s="91">
        <v>1</v>
      </c>
    </row>
    <row r="6" spans="3:11" ht="13.8" x14ac:dyDescent="0.3">
      <c r="C6" s="19" t="s">
        <v>22</v>
      </c>
      <c r="D6" s="18"/>
      <c r="E6" s="18">
        <v>744.1</v>
      </c>
      <c r="F6" s="83">
        <v>44562</v>
      </c>
    </row>
    <row r="7" spans="3:11" ht="13.8" x14ac:dyDescent="0.3">
      <c r="C7" s="19" t="s">
        <v>23</v>
      </c>
      <c r="D7" s="18"/>
      <c r="E7" s="60">
        <v>268.14</v>
      </c>
      <c r="F7" s="83">
        <v>44562</v>
      </c>
    </row>
    <row r="8" spans="3:11" ht="13.8" x14ac:dyDescent="0.3">
      <c r="C8" s="19" t="s">
        <v>61</v>
      </c>
      <c r="D8" s="18"/>
      <c r="E8" s="92" t="s">
        <v>53</v>
      </c>
      <c r="F8" s="20"/>
    </row>
    <row r="9" spans="3:11" ht="13.8" x14ac:dyDescent="0.3">
      <c r="C9" s="19" t="s">
        <v>62</v>
      </c>
      <c r="D9" s="18"/>
      <c r="E9" s="93" t="s">
        <v>63</v>
      </c>
      <c r="F9" s="20"/>
    </row>
    <row r="10" spans="3:11" ht="13.8" x14ac:dyDescent="0.3">
      <c r="C10" s="19" t="s">
        <v>64</v>
      </c>
      <c r="D10" s="18"/>
      <c r="E10" s="60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66</v>
      </c>
    </row>
    <row r="15" spans="3:11" ht="41.4" x14ac:dyDescent="0.25">
      <c r="C15" s="37" t="s">
        <v>37</v>
      </c>
      <c r="D15" s="37" t="s">
        <v>25</v>
      </c>
      <c r="E15" s="94" t="s">
        <v>26</v>
      </c>
      <c r="F15" s="37" t="s">
        <v>39</v>
      </c>
      <c r="G15" s="37" t="s">
        <v>67</v>
      </c>
      <c r="H15" s="37" t="s">
        <v>68</v>
      </c>
      <c r="I15" s="37" t="s">
        <v>69</v>
      </c>
      <c r="J15" s="37" t="s">
        <v>27</v>
      </c>
      <c r="K15" s="37" t="s">
        <v>28</v>
      </c>
    </row>
    <row r="16" spans="3:11" x14ac:dyDescent="0.25">
      <c r="C16" t="s">
        <v>70</v>
      </c>
      <c r="D16" t="s">
        <v>71</v>
      </c>
      <c r="E16" s="95">
        <v>1.0737000000000001</v>
      </c>
      <c r="F16" s="95">
        <v>0.99099999999999999</v>
      </c>
      <c r="G16" s="42">
        <v>56.538809055471134</v>
      </c>
      <c r="H16" s="95">
        <v>9.3509475500932435</v>
      </c>
      <c r="I16" s="42">
        <v>0</v>
      </c>
      <c r="J16" s="42">
        <v>42.070999999999998</v>
      </c>
      <c r="K16" s="95">
        <v>6958.0401000000002</v>
      </c>
    </row>
    <row r="17" spans="3:11" x14ac:dyDescent="0.25">
      <c r="C17" t="s">
        <v>70</v>
      </c>
      <c r="D17" t="s">
        <v>72</v>
      </c>
      <c r="E17" s="95">
        <v>1.0122</v>
      </c>
      <c r="F17" s="95">
        <v>1.0114000000000001</v>
      </c>
      <c r="G17" s="42">
        <v>53.300346955339364</v>
      </c>
      <c r="H17" s="95">
        <v>9.5434393059175662</v>
      </c>
      <c r="I17" s="42">
        <v>0</v>
      </c>
      <c r="J17" s="42">
        <v>39.661000000000001</v>
      </c>
      <c r="K17" s="95">
        <v>7101.2731999999996</v>
      </c>
    </row>
    <row r="18" spans="3:11" x14ac:dyDescent="0.25">
      <c r="C18" t="s">
        <v>70</v>
      </c>
      <c r="D18" t="s">
        <v>73</v>
      </c>
      <c r="E18" s="95">
        <v>1.0125</v>
      </c>
      <c r="F18" s="95">
        <v>1.0127999999999999</v>
      </c>
      <c r="G18" s="42">
        <v>53.31614433143757</v>
      </c>
      <c r="H18" s="95">
        <v>9.556649524454528</v>
      </c>
      <c r="I18" s="42">
        <v>0</v>
      </c>
      <c r="J18" s="42">
        <v>39.673000000000002</v>
      </c>
      <c r="K18" s="95">
        <v>7111.1028999999999</v>
      </c>
    </row>
    <row r="19" spans="3:11" x14ac:dyDescent="0.25">
      <c r="C19" t="s">
        <v>70</v>
      </c>
      <c r="D19" t="s">
        <v>74</v>
      </c>
      <c r="E19" s="95">
        <v>1.0333000000000001</v>
      </c>
      <c r="F19" s="95">
        <v>1.0041</v>
      </c>
      <c r="G19" s="42">
        <v>54.411429074246371</v>
      </c>
      <c r="H19" s="95">
        <v>9.4745574521176863</v>
      </c>
      <c r="I19" s="42">
        <v>0</v>
      </c>
      <c r="J19" s="42">
        <v>40.488</v>
      </c>
      <c r="K19" s="95">
        <v>7050.0182000000004</v>
      </c>
    </row>
    <row r="20" spans="3:11" x14ac:dyDescent="0.25">
      <c r="C20" t="s">
        <v>70</v>
      </c>
      <c r="D20" t="s">
        <v>75</v>
      </c>
      <c r="E20" s="95">
        <v>1.0755999999999999</v>
      </c>
      <c r="F20" s="95">
        <v>0.98360000000000003</v>
      </c>
      <c r="G20" s="42">
        <v>56.638859104093079</v>
      </c>
      <c r="H20" s="95">
        <v>9.2811221092550102</v>
      </c>
      <c r="I20" s="42">
        <v>0</v>
      </c>
      <c r="J20" s="42">
        <v>42.145000000000003</v>
      </c>
      <c r="K20" s="95">
        <v>6906.0829999999996</v>
      </c>
    </row>
    <row r="21" spans="3:11" x14ac:dyDescent="0.25">
      <c r="C21" t="s">
        <v>70</v>
      </c>
      <c r="D21" t="s">
        <v>76</v>
      </c>
      <c r="E21" s="95">
        <v>1</v>
      </c>
      <c r="F21" s="95">
        <v>1</v>
      </c>
      <c r="G21" s="42">
        <v>52.657920327345749</v>
      </c>
      <c r="H21" s="95">
        <v>9.4358703835451507</v>
      </c>
      <c r="I21" s="42">
        <v>0</v>
      </c>
      <c r="J21" s="42">
        <v>39.183</v>
      </c>
      <c r="K21" s="95">
        <v>7021.2312000000002</v>
      </c>
    </row>
    <row r="22" spans="3:11" x14ac:dyDescent="0.25">
      <c r="C22" t="s">
        <v>70</v>
      </c>
      <c r="D22" t="s">
        <v>77</v>
      </c>
      <c r="E22" s="95">
        <v>1.0423</v>
      </c>
      <c r="F22" s="95">
        <v>0.99329999999999996</v>
      </c>
      <c r="G22" s="42">
        <v>54.885350357192472</v>
      </c>
      <c r="H22" s="95">
        <v>9.3726500519753984</v>
      </c>
      <c r="I22" s="42">
        <v>0</v>
      </c>
      <c r="J22" s="42">
        <v>40.840000000000003</v>
      </c>
      <c r="K22" s="95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2022-07-11T10:17:36Z</dcterms:modified>
</cp:coreProperties>
</file>