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Contratos AELA\Dx\"/>
    </mc:Choice>
  </mc:AlternateContent>
  <xr:revisionPtr revIDLastSave="0" documentId="13_ncr:1_{57C16548-47F1-4FAA-BA2F-B426BC49DBA2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3" l="1"/>
  <c r="R8" i="3" l="1"/>
  <c r="J8" i="3"/>
  <c r="J6" i="3"/>
  <c r="H25" i="1" l="1"/>
  <c r="G25" i="1"/>
  <c r="H24" i="1"/>
  <c r="I24" i="1" s="1"/>
  <c r="G24" i="1"/>
  <c r="H23" i="1"/>
  <c r="G23" i="1"/>
  <c r="H22" i="1"/>
  <c r="I22" i="1" s="1"/>
  <c r="G22" i="1"/>
  <c r="H21" i="1"/>
  <c r="G21" i="1"/>
  <c r="H20" i="1"/>
  <c r="I20" i="1" s="1"/>
  <c r="G20" i="1"/>
  <c r="H19" i="1"/>
  <c r="G19" i="1"/>
  <c r="H18" i="1"/>
  <c r="I18" i="1" s="1"/>
  <c r="H17" i="1"/>
  <c r="I17" i="1" s="1"/>
  <c r="H16" i="1"/>
  <c r="H15" i="1"/>
  <c r="H14" i="1"/>
  <c r="I14" i="1" s="1"/>
  <c r="H13" i="1"/>
  <c r="I13" i="1" s="1"/>
  <c r="H12" i="1"/>
  <c r="H11" i="1"/>
  <c r="H10" i="1"/>
  <c r="I10" i="1" s="1"/>
  <c r="H9" i="1"/>
  <c r="I9" i="1" s="1"/>
  <c r="H8" i="1"/>
  <c r="H7" i="1"/>
  <c r="H6" i="1"/>
  <c r="I6" i="1" s="1"/>
  <c r="H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J16" i="1" s="1"/>
  <c r="E15" i="1"/>
  <c r="D15" i="1"/>
  <c r="J15" i="1" s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I7" i="1" l="1"/>
  <c r="I11" i="1"/>
  <c r="I15" i="1"/>
  <c r="I8" i="1"/>
  <c r="I12" i="1"/>
  <c r="I16" i="1"/>
  <c r="I19" i="1"/>
  <c r="I21" i="1"/>
  <c r="I23" i="1"/>
  <c r="I25" i="1"/>
  <c r="J21" i="1"/>
  <c r="J25" i="1"/>
  <c r="J23" i="1"/>
  <c r="J24" i="1"/>
  <c r="J19" i="1"/>
  <c r="I5" i="1"/>
  <c r="J20" i="1"/>
  <c r="J22" i="1"/>
  <c r="R6" i="3"/>
  <c r="I26" i="1" l="1"/>
  <c r="R7" i="3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<sst xmlns="http://schemas.openxmlformats.org/spreadsheetml/2006/main" count="173" uniqueCount="82">
  <si>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</si>
  <si>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</si>
  <si>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</si>
  <si>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</si>
  <si>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</si>
  <si>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</si>
  <si>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</si>
  <si>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</si>
  <si>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</si>
  <si>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</si>
  <si>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</si>
  <si>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</si>
  <si>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</si>
  <si>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</si>
  <si>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</si>
  <si>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</si>
  <si>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</si>
  <si>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</si>
  <si>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</si>
  <si>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</si>
  <si>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</si>
  <si>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</si>
  <si>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</si>
  <si>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</si>
  <si>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</si>
  <si>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</si>
  <si>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</si>
  <si>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</si>
  <si>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</si>
  <si>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</si>
  <si>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</si>
  <si>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</si>
  <si>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</si>
  <si>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</si>
  <si>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</si>
  <si>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</si>
  <si>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</si>
  <si>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</si>
  <si>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</si>
  <si>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</si>
  <si>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</si>
  <si>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</si>
  <si>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</si>
  <si>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</si>
  <si>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</si>
  <si>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</si>
  <si>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</si>
  <si>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</si>
  <si>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</si>
  <si>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</si>
  <si>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</si>
  <si>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</si>
  <si>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</si>
  <si>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</si>
  <si>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</si>
  <si>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</si>
  <si>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</si>
  <si>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</si>
  <si>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</si>
  <si>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</si>
  <si>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</si>
  <si>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</si>
  <si>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</si>
  <si>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</si>
  <si>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</si>
  <si>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</si>
  <si>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</si>
  <si>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</si>
  <si>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</si>
  <si>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</si>
  <si>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</si>
  <si>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</si>
  <si>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</si>
  <si>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</si>
  <si>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</si>
  <si>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</si>
  <si>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</si>
  <si>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</si>
  <si>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</si>
  <si>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9T Enero 2022</t>
  </si>
  <si>
    <t>9T S2/2021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</si>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</sst>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0" xfId="0" applyNumberFormat="1"/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168" fontId="0" fillId="0" borderId="16" xfId="1" applyNumberFormat="1" applyFont="1" applyBorder="1" applyAlignment="1"/>
    <xf numFmtId="168" fontId="0" fillId="0" borderId="22" xfId="1" applyNumberFormat="1" applyFont="1" applyBorder="1" applyAlignment="1"/>
    <xf numFmtId="168" fontId="0" fillId="0" borderId="23" xfId="2" applyNumberFormat="1" applyFont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zoomScale="70" zoomScaleNormal="70" workbookViewId="0">
      <selection activeCell="K20" sqref="K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1"/>
      <c r="B2" s="41"/>
      <c r="C2" s="48"/>
      <c r="D2" s="49"/>
      <c r="E2" s="41"/>
      <c r="F2" s="38"/>
      <c r="G2" s="38"/>
      <c r="H2" s="39"/>
      <c r="I2" s="106" t="s">
        <v>17</v>
      </c>
      <c r="J2" s="107"/>
      <c r="K2" s="107"/>
      <c r="L2" s="108"/>
    </row>
    <row r="3" spans="1:15" x14ac:dyDescent="0.25">
      <c r="A3" s="109" t="s">
        <v>15</v>
      </c>
      <c r="B3" s="112" t="s">
        <v>0</v>
      </c>
      <c r="C3" s="114" t="s">
        <v>1</v>
      </c>
      <c r="D3" s="44" t="s">
        <v>2</v>
      </c>
      <c r="E3" s="42" t="s">
        <v>3</v>
      </c>
      <c r="F3" s="26" t="s">
        <v>35</v>
      </c>
      <c r="G3" s="1" t="s">
        <v>4</v>
      </c>
      <c r="H3" s="2" t="s">
        <v>5</v>
      </c>
      <c r="I3" s="37" t="s">
        <v>33</v>
      </c>
      <c r="J3" s="36" t="s">
        <v>4</v>
      </c>
      <c r="K3" s="36" t="s">
        <v>32</v>
      </c>
      <c r="L3" s="34" t="s">
        <v>35</v>
      </c>
      <c r="N3" s="111" t="s">
        <v>57</v>
      </c>
      <c r="O3" s="111"/>
    </row>
    <row r="4" spans="1:15" ht="14.4" x14ac:dyDescent="0.3">
      <c r="A4" s="110"/>
      <c r="B4" s="113"/>
      <c r="C4" s="115"/>
      <c r="D4" s="45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37" t="s">
        <v>14</v>
      </c>
      <c r="J4" s="46" t="s">
        <v>14</v>
      </c>
      <c r="K4" s="46" t="s">
        <v>14</v>
      </c>
      <c r="L4" s="47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95">
        <f>VLOOKUP(C5,Px!$D$16:$K$22,8,0)</f>
        <v>6971.4520000000002</v>
      </c>
      <c r="E5" s="69">
        <f>VLOOKUP(C5,Px!$D$16:$K$22,7,0)</f>
        <v>60.478999999999999</v>
      </c>
      <c r="F5" s="91"/>
      <c r="G5" s="94">
        <v>0</v>
      </c>
      <c r="H5" s="5">
        <f>(ROUND('ENEL DX'!$C$6,0))/1000</f>
        <v>955.05499999999995</v>
      </c>
      <c r="I5" s="53">
        <f>ROUND(H5*E5*1000,0)</f>
        <v>57760771</v>
      </c>
      <c r="J5" s="54">
        <f>ROUND(G5*D5*1000,0)</f>
        <v>0</v>
      </c>
      <c r="K5" s="57">
        <v>42</v>
      </c>
      <c r="L5" s="55"/>
      <c r="N5" s="9" t="str">
        <f>"Active Energy: "&amp;TEXT(H26*1000," #,###,###")&amp;" kWh"</f>
        <v>Active Energy:  14,593,065 kWh</v>
      </c>
      <c r="O5" s="10">
        <f>I26</f>
        <v>842496925</v>
      </c>
    </row>
    <row r="6" spans="1:15" x14ac:dyDescent="0.25">
      <c r="A6" t="s">
        <v>49</v>
      </c>
      <c r="B6" t="s">
        <v>9</v>
      </c>
      <c r="C6" s="7" t="s">
        <v>50</v>
      </c>
      <c r="D6" s="96">
        <f>VLOOKUP(C6,Px!$D$16:$K$22,8,0)</f>
        <v>7114.9611999999997</v>
      </c>
      <c r="E6" s="70">
        <f>VLOOKUP(C6,Px!$D$16:$K$22,7,0)</f>
        <v>57.015000000000001</v>
      </c>
      <c r="F6" s="92"/>
      <c r="G6" s="59">
        <v>0</v>
      </c>
      <c r="H6" s="82">
        <f>(ROUND('ENEL DX'!$D$6,0))/1000</f>
        <v>1311.463</v>
      </c>
      <c r="I6" s="56">
        <f t="shared" ref="I6:I25" si="0">ROUND(H6*E6*1000,0)</f>
        <v>74773063</v>
      </c>
      <c r="J6" s="57">
        <f t="shared" ref="J6:J25" si="1">ROUND(G6*D6*1000,0)</f>
        <v>0</v>
      </c>
      <c r="K6" s="57">
        <v>0</v>
      </c>
      <c r="L6" s="58"/>
      <c r="N6" s="9" t="str">
        <f>"Capacity: "&amp;TEXT(G26*1000,"#,###")&amp;" kW"</f>
        <v>Capacity: 7,767 kW</v>
      </c>
      <c r="O6" s="10">
        <f>J26</f>
        <v>54937672</v>
      </c>
    </row>
    <row r="7" spans="1:15" x14ac:dyDescent="0.25">
      <c r="A7" t="s">
        <v>49</v>
      </c>
      <c r="B7" t="s">
        <v>9</v>
      </c>
      <c r="C7" s="72" t="s">
        <v>51</v>
      </c>
      <c r="D7" s="97">
        <f>VLOOKUP(C7,Px!$D$16:$K$22,8,0)</f>
        <v>7124.8098</v>
      </c>
      <c r="E7" s="70">
        <f>VLOOKUP(C7,Px!$D$16:$K$22,7,0)</f>
        <v>57.031999999999996</v>
      </c>
      <c r="F7" s="92"/>
      <c r="G7" s="59">
        <v>0</v>
      </c>
      <c r="H7" s="82">
        <f>(ROUND('ENEL DX'!$E$6,0))/1000</f>
        <v>1242.1949999999999</v>
      </c>
      <c r="I7" s="56">
        <f t="shared" si="0"/>
        <v>70844865</v>
      </c>
      <c r="J7" s="57">
        <f t="shared" si="1"/>
        <v>0</v>
      </c>
      <c r="K7" s="57">
        <v>0</v>
      </c>
      <c r="L7" s="58"/>
      <c r="N7" s="9" t="s">
        <v>13</v>
      </c>
      <c r="O7" s="10">
        <f>K26</f>
        <v>132</v>
      </c>
    </row>
    <row r="8" spans="1:15" x14ac:dyDescent="0.25">
      <c r="A8" t="s">
        <v>49</v>
      </c>
      <c r="B8" t="s">
        <v>9</v>
      </c>
      <c r="C8" s="72" t="s">
        <v>52</v>
      </c>
      <c r="D8" s="97">
        <f>VLOOKUP(C8,Px!$D$16:$K$22,8,0)</f>
        <v>7063.6073999999999</v>
      </c>
      <c r="E8" s="70">
        <f>VLOOKUP(C8,Px!$D$16:$K$22,7,0)</f>
        <v>58.203000000000003</v>
      </c>
      <c r="F8" s="92"/>
      <c r="G8" s="59">
        <v>0</v>
      </c>
      <c r="H8" s="82">
        <f>(ROUND('ENEL DX'!$F$6,0))/1000</f>
        <v>1.286</v>
      </c>
      <c r="I8" s="56">
        <f t="shared" si="0"/>
        <v>74849</v>
      </c>
      <c r="J8" s="57">
        <f t="shared" si="1"/>
        <v>0</v>
      </c>
      <c r="K8" s="57">
        <v>0</v>
      </c>
      <c r="L8" s="58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2" t="s">
        <v>53</v>
      </c>
      <c r="D9" s="97">
        <f>VLOOKUP(C9,Px!$D$16:$K$22,8,0)</f>
        <v>6919.3946999999998</v>
      </c>
      <c r="E9" s="70">
        <f>VLOOKUP(C9,Px!$D$16:$K$22,7,0)</f>
        <v>60.585999999999999</v>
      </c>
      <c r="F9" s="92"/>
      <c r="G9" s="59">
        <v>0</v>
      </c>
      <c r="H9" s="82">
        <f>(ROUND('ENEL DX'!$G$6,0))/1000</f>
        <v>0.41</v>
      </c>
      <c r="I9" s="56">
        <f t="shared" si="0"/>
        <v>24840</v>
      </c>
      <c r="J9" s="57">
        <f t="shared" si="1"/>
        <v>0</v>
      </c>
      <c r="K9" s="57">
        <v>0</v>
      </c>
      <c r="L9" s="58"/>
      <c r="N9" s="11" t="s">
        <v>12</v>
      </c>
      <c r="O9" s="12">
        <f>SUM(O5:O8)</f>
        <v>897434729</v>
      </c>
    </row>
    <row r="10" spans="1:15" x14ac:dyDescent="0.25">
      <c r="A10" t="s">
        <v>49</v>
      </c>
      <c r="B10" t="s">
        <v>9</v>
      </c>
      <c r="C10" s="72" t="s">
        <v>54</v>
      </c>
      <c r="D10" s="97">
        <f>VLOOKUP(C10,Px!$D$16:$K$22,8,0)</f>
        <v>7034.7647999999999</v>
      </c>
      <c r="E10" s="70">
        <f>VLOOKUP(C10,Px!$D$16:$K$22,7,0)</f>
        <v>56.328000000000003</v>
      </c>
      <c r="F10" s="92"/>
      <c r="G10" s="59">
        <v>0</v>
      </c>
      <c r="H10" s="82">
        <f>(ROUND('ENEL DX'!$H$6,0))/1000</f>
        <v>592.86400000000003</v>
      </c>
      <c r="I10" s="56">
        <f t="shared" si="0"/>
        <v>33394843</v>
      </c>
      <c r="J10" s="57">
        <f t="shared" si="1"/>
        <v>0</v>
      </c>
      <c r="K10" s="57">
        <v>0</v>
      </c>
      <c r="L10" s="58"/>
    </row>
    <row r="11" spans="1:15" x14ac:dyDescent="0.25">
      <c r="A11" t="s">
        <v>49</v>
      </c>
      <c r="B11" t="s">
        <v>9</v>
      </c>
      <c r="C11" s="7" t="s">
        <v>55</v>
      </c>
      <c r="D11" s="96">
        <f>VLOOKUP(C11,Px!$D$16:$K$22,8,0)</f>
        <v>6987.6319000000003</v>
      </c>
      <c r="E11" s="70">
        <f>VLOOKUP(C11,Px!$D$16:$K$22,7,0)</f>
        <v>58.71</v>
      </c>
      <c r="F11" s="92"/>
      <c r="G11" s="59">
        <v>0</v>
      </c>
      <c r="H11" s="82">
        <f>(ROUND('ENEL DX'!$I$6,0))/1000</f>
        <v>3.742</v>
      </c>
      <c r="I11" s="56">
        <f t="shared" si="0"/>
        <v>219693</v>
      </c>
      <c r="J11" s="57">
        <f t="shared" si="1"/>
        <v>0</v>
      </c>
      <c r="K11" s="57">
        <v>0</v>
      </c>
      <c r="L11" s="58"/>
    </row>
    <row r="12" spans="1:15" x14ac:dyDescent="0.25">
      <c r="A12" t="s">
        <v>49</v>
      </c>
      <c r="B12" t="s">
        <v>10</v>
      </c>
      <c r="C12" s="7" t="s">
        <v>16</v>
      </c>
      <c r="D12" s="96">
        <f>VLOOKUP(C12,Px!$D$16:$K$22,8,0)</f>
        <v>6971.4520000000002</v>
      </c>
      <c r="E12" s="70">
        <f>VLOOKUP(C12,Px!$D$16:$K$22,7,0)</f>
        <v>60.478999999999999</v>
      </c>
      <c r="F12" s="92"/>
      <c r="G12" s="59">
        <v>0</v>
      </c>
      <c r="H12" s="82">
        <f>(ROUND('ENEL DX'!$C$7,0))/1000</f>
        <v>1549.7829999999999</v>
      </c>
      <c r="I12" s="56">
        <f t="shared" si="0"/>
        <v>93729326</v>
      </c>
      <c r="J12" s="57">
        <f t="shared" si="1"/>
        <v>0</v>
      </c>
      <c r="K12" s="57">
        <v>57</v>
      </c>
      <c r="L12" s="58"/>
      <c r="O12" s="60"/>
    </row>
    <row r="13" spans="1:15" x14ac:dyDescent="0.25">
      <c r="A13" t="s">
        <v>49</v>
      </c>
      <c r="B13" t="s">
        <v>10</v>
      </c>
      <c r="C13" s="7" t="s">
        <v>50</v>
      </c>
      <c r="D13" s="96">
        <f>VLOOKUP(C13,Px!$D$16:$K$22,8,0)</f>
        <v>7114.9611999999997</v>
      </c>
      <c r="E13" s="70">
        <f>VLOOKUP(C13,Px!$D$16:$K$22,7,0)</f>
        <v>57.015000000000001</v>
      </c>
      <c r="F13" s="92"/>
      <c r="G13" s="59">
        <v>0</v>
      </c>
      <c r="H13" s="82">
        <f>(ROUND('ENEL DX'!$D$7,0))/1000</f>
        <v>2117.8780000000002</v>
      </c>
      <c r="I13" s="56">
        <f t="shared" si="0"/>
        <v>120750814</v>
      </c>
      <c r="J13" s="57">
        <f t="shared" si="1"/>
        <v>0</v>
      </c>
      <c r="K13" s="57">
        <v>0</v>
      </c>
      <c r="L13" s="58"/>
    </row>
    <row r="14" spans="1:15" x14ac:dyDescent="0.25">
      <c r="A14" t="s">
        <v>49</v>
      </c>
      <c r="B14" t="s">
        <v>10</v>
      </c>
      <c r="C14" s="7" t="s">
        <v>51</v>
      </c>
      <c r="D14" s="96">
        <f>VLOOKUP(C14,Px!$D$16:$K$22,8,0)</f>
        <v>7124.8098</v>
      </c>
      <c r="E14" s="70">
        <f>VLOOKUP(C14,Px!$D$16:$K$22,7,0)</f>
        <v>57.031999999999996</v>
      </c>
      <c r="F14" s="92"/>
      <c r="G14" s="59">
        <v>0</v>
      </c>
      <c r="H14" s="82">
        <f>(ROUND('ENEL DX'!$E$7,0))/1000</f>
        <v>1989.2829999999999</v>
      </c>
      <c r="I14" s="56">
        <f t="shared" si="0"/>
        <v>113452788</v>
      </c>
      <c r="J14" s="57">
        <f t="shared" si="1"/>
        <v>0</v>
      </c>
      <c r="K14" s="57">
        <v>0</v>
      </c>
      <c r="L14" s="58"/>
    </row>
    <row r="15" spans="1:15" x14ac:dyDescent="0.25">
      <c r="A15" t="s">
        <v>49</v>
      </c>
      <c r="B15" t="s">
        <v>10</v>
      </c>
      <c r="C15" s="7" t="s">
        <v>52</v>
      </c>
      <c r="D15" s="96">
        <f>VLOOKUP(C15,Px!$D$16:$K$22,8,0)</f>
        <v>7063.6073999999999</v>
      </c>
      <c r="E15" s="70">
        <f>VLOOKUP(C15,Px!$D$16:$K$22,7,0)</f>
        <v>58.203000000000003</v>
      </c>
      <c r="F15" s="92"/>
      <c r="G15" s="59">
        <v>0</v>
      </c>
      <c r="H15" s="82">
        <f>(ROUND('ENEL DX'!$F$7,0))/1000</f>
        <v>1.706</v>
      </c>
      <c r="I15" s="56">
        <f t="shared" si="0"/>
        <v>99294</v>
      </c>
      <c r="J15" s="57">
        <f t="shared" si="1"/>
        <v>0</v>
      </c>
      <c r="K15" s="57">
        <v>0</v>
      </c>
      <c r="L15" s="58"/>
    </row>
    <row r="16" spans="1:15" x14ac:dyDescent="0.25">
      <c r="A16" t="s">
        <v>49</v>
      </c>
      <c r="B16" t="s">
        <v>10</v>
      </c>
      <c r="C16" s="7" t="s">
        <v>53</v>
      </c>
      <c r="D16" s="96">
        <f>VLOOKUP(C16,Px!$D$16:$K$22,8,0)</f>
        <v>6919.3946999999998</v>
      </c>
      <c r="E16" s="70">
        <f>VLOOKUP(C16,Px!$D$16:$K$22,7,0)</f>
        <v>60.585999999999999</v>
      </c>
      <c r="F16" s="92"/>
      <c r="G16" s="59">
        <v>0</v>
      </c>
      <c r="H16" s="82">
        <f>(ROUND('ENEL DX'!$G$7,0))/1000</f>
        <v>0.54800000000000004</v>
      </c>
      <c r="I16" s="56">
        <f t="shared" si="0"/>
        <v>33201</v>
      </c>
      <c r="J16" s="57">
        <f t="shared" si="1"/>
        <v>0</v>
      </c>
      <c r="K16" s="57">
        <v>0</v>
      </c>
      <c r="L16" s="58"/>
    </row>
    <row r="17" spans="1:13" x14ac:dyDescent="0.25">
      <c r="A17" t="s">
        <v>49</v>
      </c>
      <c r="B17" t="s">
        <v>10</v>
      </c>
      <c r="C17" s="7" t="s">
        <v>54</v>
      </c>
      <c r="D17" s="96">
        <f>VLOOKUP(C17,Px!$D$16:$K$22,8,0)</f>
        <v>7034.7647999999999</v>
      </c>
      <c r="E17" s="70">
        <f>VLOOKUP(C17,Px!$D$16:$K$22,7,0)</f>
        <v>56.328000000000003</v>
      </c>
      <c r="F17" s="92"/>
      <c r="G17" s="59">
        <v>0</v>
      </c>
      <c r="H17" s="82">
        <f>(ROUND('ENEL DX'!$H$7,0))/1000</f>
        <v>956.48299999999995</v>
      </c>
      <c r="I17" s="56">
        <f t="shared" si="0"/>
        <v>53876774</v>
      </c>
      <c r="J17" s="57">
        <f t="shared" si="1"/>
        <v>0</v>
      </c>
      <c r="K17" s="57">
        <v>0</v>
      </c>
      <c r="L17" s="58"/>
    </row>
    <row r="18" spans="1:13" x14ac:dyDescent="0.25">
      <c r="A18" t="s">
        <v>49</v>
      </c>
      <c r="B18" t="s">
        <v>10</v>
      </c>
      <c r="C18" s="7" t="s">
        <v>55</v>
      </c>
      <c r="D18" s="96">
        <f>VLOOKUP(C18,Px!$D$16:$K$22,8,0)</f>
        <v>6987.6319000000003</v>
      </c>
      <c r="E18" s="70">
        <f>VLOOKUP(C18,Px!$D$16:$K$22,7,0)</f>
        <v>58.71</v>
      </c>
      <c r="F18" s="92"/>
      <c r="G18" s="59">
        <v>0</v>
      </c>
      <c r="H18" s="82">
        <f>(ROUND('ENEL DX'!$I$7,0))/1000</f>
        <v>5.6740000000000004</v>
      </c>
      <c r="I18" s="56">
        <f t="shared" si="0"/>
        <v>333121</v>
      </c>
      <c r="J18" s="57">
        <f t="shared" si="1"/>
        <v>0</v>
      </c>
      <c r="K18" s="57">
        <v>0</v>
      </c>
      <c r="L18" s="58"/>
    </row>
    <row r="19" spans="1:13" x14ac:dyDescent="0.25">
      <c r="A19" t="s">
        <v>49</v>
      </c>
      <c r="B19" t="s">
        <v>11</v>
      </c>
      <c r="C19" s="7" t="s">
        <v>16</v>
      </c>
      <c r="D19" s="96">
        <f>VLOOKUP(C19,Px!$D$16:$K$22,8,0)</f>
        <v>6971.4520000000002</v>
      </c>
      <c r="E19" s="70">
        <f>VLOOKUP(C19,Px!$D$16:$K$22,7,0)</f>
        <v>60.478999999999999</v>
      </c>
      <c r="F19" s="92"/>
      <c r="G19" s="59">
        <f>('ENEL DX'!K8)/1000</f>
        <v>1.8129999999999999</v>
      </c>
      <c r="H19" s="82">
        <f>(ROUND('ENEL DX'!$C$8,0))/1000</f>
        <v>902.04899999999998</v>
      </c>
      <c r="I19" s="56">
        <f t="shared" si="0"/>
        <v>54555021</v>
      </c>
      <c r="J19" s="57">
        <f t="shared" si="1"/>
        <v>12639242</v>
      </c>
      <c r="K19" s="57">
        <v>33</v>
      </c>
      <c r="L19" s="58"/>
    </row>
    <row r="20" spans="1:13" x14ac:dyDescent="0.25">
      <c r="A20" t="s">
        <v>49</v>
      </c>
      <c r="B20" t="s">
        <v>11</v>
      </c>
      <c r="C20" s="7" t="s">
        <v>50</v>
      </c>
      <c r="D20" s="96">
        <f>VLOOKUP(C20,Px!$D$16:$K$22,8,0)</f>
        <v>7114.9611999999997</v>
      </c>
      <c r="E20" s="70">
        <f>VLOOKUP(C20,Px!$D$16:$K$22,7,0)</f>
        <v>57.015000000000001</v>
      </c>
      <c r="F20" s="92"/>
      <c r="G20" s="59">
        <f>('ENEL DX'!L8)/1000</f>
        <v>2.4569999999999999</v>
      </c>
      <c r="H20" s="82">
        <f>(ROUND('ENEL DX'!$D$8,0))/1000</f>
        <v>1222.5740000000001</v>
      </c>
      <c r="I20" s="56">
        <f t="shared" si="0"/>
        <v>69705057</v>
      </c>
      <c r="J20" s="57">
        <f t="shared" si="1"/>
        <v>17481460</v>
      </c>
      <c r="K20" s="57">
        <v>0</v>
      </c>
      <c r="L20" s="58"/>
    </row>
    <row r="21" spans="1:13" x14ac:dyDescent="0.25">
      <c r="A21" t="s">
        <v>49</v>
      </c>
      <c r="B21" t="s">
        <v>11</v>
      </c>
      <c r="C21" s="7" t="s">
        <v>51</v>
      </c>
      <c r="D21" s="96">
        <f>VLOOKUP(C21,Px!$D$16:$K$22,8,0)</f>
        <v>7124.8098</v>
      </c>
      <c r="E21" s="70">
        <f>VLOOKUP(C21,Px!$D$16:$K$22,7,0)</f>
        <v>57.031999999999996</v>
      </c>
      <c r="F21" s="92"/>
      <c r="G21" s="59">
        <f>('ENEL DX'!M8)/1000</f>
        <v>2.407</v>
      </c>
      <c r="H21" s="82">
        <f>(ROUND('ENEL DX'!$E$8,0))/1000</f>
        <v>1197.683</v>
      </c>
      <c r="I21" s="56">
        <f t="shared" si="0"/>
        <v>68306257</v>
      </c>
      <c r="J21" s="57">
        <f t="shared" si="1"/>
        <v>17149417</v>
      </c>
      <c r="K21" s="57">
        <v>0</v>
      </c>
      <c r="L21" s="58"/>
    </row>
    <row r="22" spans="1:13" x14ac:dyDescent="0.25">
      <c r="A22" t="s">
        <v>49</v>
      </c>
      <c r="B22" t="s">
        <v>11</v>
      </c>
      <c r="C22" s="7" t="s">
        <v>52</v>
      </c>
      <c r="D22" s="96">
        <f>VLOOKUP(C22,Px!$D$16:$K$22,8,0)</f>
        <v>7063.6073999999999</v>
      </c>
      <c r="E22" s="70">
        <f>VLOOKUP(C22,Px!$D$16:$K$22,7,0)</f>
        <v>58.203000000000003</v>
      </c>
      <c r="F22" s="92"/>
      <c r="G22" s="59">
        <f>('ENEL DX'!N8)/1000</f>
        <v>2E-3</v>
      </c>
      <c r="H22" s="82">
        <f>(ROUND('ENEL DX'!$F$8,0))/1000</f>
        <v>0.998</v>
      </c>
      <c r="I22" s="56">
        <f t="shared" si="0"/>
        <v>58087</v>
      </c>
      <c r="J22" s="57">
        <f t="shared" si="1"/>
        <v>14127</v>
      </c>
      <c r="K22" s="64">
        <v>0</v>
      </c>
      <c r="L22" s="58"/>
    </row>
    <row r="23" spans="1:13" x14ac:dyDescent="0.25">
      <c r="A23" t="s">
        <v>49</v>
      </c>
      <c r="B23" t="s">
        <v>11</v>
      </c>
      <c r="C23" s="7" t="s">
        <v>53</v>
      </c>
      <c r="D23" s="96">
        <f>VLOOKUP(C23,Px!$D$16:$K$22,8,0)</f>
        <v>6919.3946999999998</v>
      </c>
      <c r="E23" s="70">
        <f>VLOOKUP(C23,Px!$D$16:$K$22,7,0)</f>
        <v>60.585999999999999</v>
      </c>
      <c r="F23" s="92"/>
      <c r="G23" s="59">
        <f>('ENEL DX'!O8)/1000</f>
        <v>1E-3</v>
      </c>
      <c r="H23" s="82">
        <f>(ROUND('ENEL DX'!$G$8,0))/1000</f>
        <v>0.32200000000000001</v>
      </c>
      <c r="I23" s="56">
        <f t="shared" si="0"/>
        <v>19509</v>
      </c>
      <c r="J23" s="57">
        <f t="shared" si="1"/>
        <v>6919</v>
      </c>
      <c r="K23" s="57">
        <v>0</v>
      </c>
      <c r="L23" s="58"/>
    </row>
    <row r="24" spans="1:13" x14ac:dyDescent="0.25">
      <c r="A24" t="s">
        <v>49</v>
      </c>
      <c r="B24" t="s">
        <v>11</v>
      </c>
      <c r="C24" s="7" t="s">
        <v>54</v>
      </c>
      <c r="D24" s="96">
        <f>VLOOKUP(C24,Px!$D$16:$K$22,8,0)</f>
        <v>7034.7647999999999</v>
      </c>
      <c r="E24" s="70">
        <f>VLOOKUP(C24,Px!$D$16:$K$22,7,0)</f>
        <v>56.328000000000003</v>
      </c>
      <c r="F24" s="92"/>
      <c r="G24" s="59">
        <f>('ENEL DX'!P8)/1000</f>
        <v>1.081</v>
      </c>
      <c r="H24" s="82">
        <f>(ROUND('ENEL DX'!$H$8,0))/1000</f>
        <v>537.95500000000004</v>
      </c>
      <c r="I24" s="56">
        <f t="shared" si="0"/>
        <v>30301929</v>
      </c>
      <c r="J24" s="57">
        <f t="shared" si="1"/>
        <v>7604581</v>
      </c>
      <c r="K24" s="57">
        <v>0</v>
      </c>
      <c r="L24" s="58"/>
    </row>
    <row r="25" spans="1:13" x14ac:dyDescent="0.25">
      <c r="A25" t="s">
        <v>49</v>
      </c>
      <c r="B25" t="s">
        <v>11</v>
      </c>
      <c r="C25" t="s">
        <v>55</v>
      </c>
      <c r="D25" s="98">
        <f>VLOOKUP(C25,Px!$D$16:$K$22,8,0)</f>
        <v>6987.6319000000003</v>
      </c>
      <c r="E25" s="71">
        <f>VLOOKUP(C25,Px!$D$16:$K$22,7,0)</f>
        <v>58.71</v>
      </c>
      <c r="F25" s="51"/>
      <c r="G25" s="85">
        <f>('ENEL DX'!Q8)/1000</f>
        <v>6.0000000000000001E-3</v>
      </c>
      <c r="H25" s="100">
        <f>(ROUND('ENEL DX'!$I$8,0))/1000</f>
        <v>3.1139999999999999</v>
      </c>
      <c r="I25" s="101">
        <f t="shared" si="0"/>
        <v>182823</v>
      </c>
      <c r="J25" s="52">
        <f t="shared" si="1"/>
        <v>41926</v>
      </c>
      <c r="K25" s="52">
        <v>0</v>
      </c>
      <c r="L25" s="52"/>
      <c r="M25" s="59"/>
    </row>
    <row r="26" spans="1:13" ht="14.4" x14ac:dyDescent="0.3">
      <c r="A26" s="14"/>
      <c r="B26" s="14"/>
      <c r="C26" s="14"/>
      <c r="D26" s="14"/>
      <c r="E26" s="33"/>
      <c r="F26" s="50" t="s">
        <v>12</v>
      </c>
      <c r="G26" s="62">
        <f>SUM(G5:G25)</f>
        <v>7.7669999999999995</v>
      </c>
      <c r="H26" s="93">
        <f t="shared" ref="H26:K26" si="2">SUM(H5:H25)</f>
        <v>14593.065000000002</v>
      </c>
      <c r="I26" s="62">
        <f>SUM(I5:I25)</f>
        <v>842496925</v>
      </c>
      <c r="J26" s="62">
        <f>SUM(J5:J25)</f>
        <v>54937672</v>
      </c>
      <c r="K26" s="62">
        <f t="shared" si="2"/>
        <v>132</v>
      </c>
      <c r="L26" s="63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76"/>
      <c r="J31" s="77"/>
      <c r="K31" s="78"/>
      <c r="L31" s="99"/>
    </row>
    <row r="32" spans="1:13" ht="13.8" x14ac:dyDescent="0.25">
      <c r="I32" s="79"/>
      <c r="J32" s="77"/>
      <c r="K32" s="78"/>
    </row>
    <row r="33" spans="9:15" x14ac:dyDescent="0.25">
      <c r="I33" s="76"/>
      <c r="J33" s="77"/>
      <c r="K33" s="78"/>
    </row>
    <row r="34" spans="9:15" x14ac:dyDescent="0.25">
      <c r="I34" s="76"/>
      <c r="J34" s="77"/>
      <c r="K34" s="78"/>
    </row>
    <row r="35" spans="9:15" x14ac:dyDescent="0.25">
      <c r="I35" s="76"/>
      <c r="J35" s="77"/>
      <c r="K35" s="78"/>
    </row>
    <row r="36" spans="9:15" x14ac:dyDescent="0.25">
      <c r="I36" s="76"/>
      <c r="J36" s="77"/>
      <c r="K36" s="78"/>
    </row>
    <row r="37" spans="9:15" x14ac:dyDescent="0.25">
      <c r="I37" s="76"/>
      <c r="J37" s="77"/>
      <c r="K37" s="78"/>
      <c r="N37" s="13"/>
      <c r="O37" s="13"/>
    </row>
    <row r="38" spans="9:15" x14ac:dyDescent="0.25">
      <c r="I38" s="76"/>
      <c r="J38" s="80"/>
      <c r="K38" s="78"/>
    </row>
    <row r="39" spans="9:15" s="13" customFormat="1" ht="20.25" customHeight="1" x14ac:dyDescent="0.25">
      <c r="I39" s="81"/>
      <c r="J39" s="80"/>
      <c r="K39" s="78"/>
      <c r="N39"/>
      <c r="O39"/>
    </row>
    <row r="40" spans="9:15" x14ac:dyDescent="0.25">
      <c r="I40" s="76"/>
      <c r="J40" s="80"/>
      <c r="K40" s="78"/>
    </row>
    <row r="41" spans="9:15" x14ac:dyDescent="0.25">
      <c r="I41" s="76"/>
      <c r="J41" s="80"/>
      <c r="K41" s="78"/>
    </row>
    <row r="42" spans="9:15" x14ac:dyDescent="0.25">
      <c r="I42" s="76"/>
      <c r="J42" s="80"/>
      <c r="K42" s="78"/>
    </row>
    <row r="43" spans="9:15" x14ac:dyDescent="0.25">
      <c r="I43" s="76"/>
      <c r="J43" s="80"/>
      <c r="K43" s="78"/>
    </row>
    <row r="44" spans="9:15" x14ac:dyDescent="0.25">
      <c r="I44" s="76"/>
      <c r="J44" s="80"/>
      <c r="K44" s="78"/>
    </row>
    <row r="45" spans="9:15" x14ac:dyDescent="0.25">
      <c r="I45" s="76"/>
      <c r="J45" s="80"/>
      <c r="K45" s="78"/>
    </row>
    <row r="46" spans="9:15" x14ac:dyDescent="0.25">
      <c r="I46" s="76"/>
      <c r="J46" s="80"/>
      <c r="K46" s="78"/>
    </row>
    <row r="47" spans="9:15" x14ac:dyDescent="0.25">
      <c r="I47" s="76"/>
      <c r="J47" s="80"/>
      <c r="K47" s="78"/>
    </row>
    <row r="48" spans="9:15" x14ac:dyDescent="0.25">
      <c r="I48" s="76"/>
      <c r="J48" s="80"/>
      <c r="K48" s="78"/>
    </row>
    <row r="49" spans="9:11" x14ac:dyDescent="0.25">
      <c r="I49" s="76"/>
      <c r="J49" s="80"/>
      <c r="K49" s="78"/>
    </row>
    <row r="50" spans="9:11" x14ac:dyDescent="0.25">
      <c r="I50" s="76"/>
      <c r="J50" s="80"/>
      <c r="K50" s="78"/>
    </row>
    <row r="51" spans="9:11" x14ac:dyDescent="0.25">
      <c r="I51" s="76"/>
      <c r="J51" s="80"/>
      <c r="K51" s="78"/>
    </row>
    <row r="52" spans="9:11" x14ac:dyDescent="0.25">
      <c r="I52" s="82"/>
      <c r="J52" s="82"/>
      <c r="K52" s="82"/>
    </row>
    <row r="53" spans="9:11" x14ac:dyDescent="0.25">
      <c r="I53" s="82"/>
      <c r="J53" s="82"/>
      <c r="K53" s="8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K8" sqref="K8:Q8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3" t="s">
        <v>59</v>
      </c>
    </row>
    <row r="3" spans="1:18" ht="15" thickBot="1" x14ac:dyDescent="0.35">
      <c r="A3" s="28" t="s">
        <v>34</v>
      </c>
      <c r="B3" s="28" t="s">
        <v>81</v>
      </c>
    </row>
    <row r="4" spans="1:18" ht="13.8" thickBot="1" x14ac:dyDescent="0.3">
      <c r="C4" s="116" t="s">
        <v>58</v>
      </c>
      <c r="D4" s="117"/>
      <c r="E4" s="117"/>
      <c r="F4" s="117"/>
      <c r="G4" s="117"/>
      <c r="H4" s="117"/>
      <c r="I4" s="117"/>
      <c r="J4" s="118"/>
      <c r="K4" s="116" t="s">
        <v>56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36</v>
      </c>
      <c r="B5" s="30" t="s">
        <v>37</v>
      </c>
      <c r="C5" s="75" t="s">
        <v>16</v>
      </c>
      <c r="D5" s="75" t="s">
        <v>50</v>
      </c>
      <c r="E5" s="75" t="s">
        <v>51</v>
      </c>
      <c r="F5" s="75" t="s">
        <v>52</v>
      </c>
      <c r="G5" s="75" t="s">
        <v>53</v>
      </c>
      <c r="H5" s="75" t="s">
        <v>54</v>
      </c>
      <c r="I5" s="75" t="s">
        <v>55</v>
      </c>
      <c r="J5" s="68" t="s">
        <v>12</v>
      </c>
      <c r="K5" s="68" t="s">
        <v>16</v>
      </c>
      <c r="L5" s="102" t="s">
        <v>50</v>
      </c>
      <c r="M5" s="102" t="s">
        <v>51</v>
      </c>
      <c r="N5" s="102" t="s">
        <v>52</v>
      </c>
      <c r="O5" s="102" t="s">
        <v>53</v>
      </c>
      <c r="P5" s="102" t="s">
        <v>54</v>
      </c>
      <c r="Q5" s="102" t="s">
        <v>55</v>
      </c>
      <c r="R5" s="68" t="s">
        <v>12</v>
      </c>
    </row>
    <row r="6" spans="1:18" x14ac:dyDescent="0.25">
      <c r="A6" s="31" t="s">
        <v>38</v>
      </c>
      <c r="B6" s="32" t="s">
        <v>39</v>
      </c>
      <c r="C6" s="103">
        <v>955055.23967383825</v>
      </c>
      <c r="D6" s="103">
        <v>1311462.7047307568</v>
      </c>
      <c r="E6" s="103">
        <v>1242195.0159933474</v>
      </c>
      <c r="F6" s="103">
        <v>1286.1236475100736</v>
      </c>
      <c r="G6" s="103">
        <v>410.18504404870066</v>
      </c>
      <c r="H6" s="103">
        <v>592864.1880179618</v>
      </c>
      <c r="I6" s="103">
        <v>3741.5344142659933</v>
      </c>
      <c r="J6" s="73">
        <f>SUM(C6:I6)</f>
        <v>4107014.9915217287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6">
        <f>SUM(K6:Q6)</f>
        <v>0</v>
      </c>
    </row>
    <row r="7" spans="1:18" x14ac:dyDescent="0.25">
      <c r="A7" s="31" t="s">
        <v>38</v>
      </c>
      <c r="B7" s="32" t="s">
        <v>40</v>
      </c>
      <c r="C7" s="103">
        <v>1549783.0705687434</v>
      </c>
      <c r="D7" s="103">
        <v>2117877.7635632097</v>
      </c>
      <c r="E7" s="103">
        <v>1989283.2756831958</v>
      </c>
      <c r="F7" s="103">
        <v>1706.0129038510684</v>
      </c>
      <c r="G7" s="103">
        <v>547.64371472206653</v>
      </c>
      <c r="H7" s="103">
        <v>956483.08107960876</v>
      </c>
      <c r="I7" s="103">
        <v>5673.9556439703128</v>
      </c>
      <c r="J7" s="74">
        <f>SUM(C7:I7)</f>
        <v>6621354.8031573016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7">
        <f t="shared" ref="R7" si="0">SUM(K7:Q7)</f>
        <v>0</v>
      </c>
    </row>
    <row r="8" spans="1:18" x14ac:dyDescent="0.25">
      <c r="A8" s="31" t="s">
        <v>38</v>
      </c>
      <c r="B8" s="32" t="s">
        <v>41</v>
      </c>
      <c r="C8" s="104">
        <v>902048.83600450179</v>
      </c>
      <c r="D8" s="104">
        <v>1222573.7209308769</v>
      </c>
      <c r="E8" s="104">
        <v>1197682.9461936546</v>
      </c>
      <c r="F8" s="104">
        <v>998.32785396736506</v>
      </c>
      <c r="G8" s="104">
        <v>322.33968495633349</v>
      </c>
      <c r="H8" s="104">
        <v>537954.55425953399</v>
      </c>
      <c r="I8" s="104">
        <v>3114.1575501093389</v>
      </c>
      <c r="J8" s="74">
        <f>SUM(C8:I8)</f>
        <v>3864694.8824776006</v>
      </c>
      <c r="K8" s="105">
        <v>1813</v>
      </c>
      <c r="L8" s="105">
        <v>2457</v>
      </c>
      <c r="M8" s="105">
        <v>2407</v>
      </c>
      <c r="N8" s="105">
        <v>2</v>
      </c>
      <c r="O8" s="105">
        <v>1</v>
      </c>
      <c r="P8" s="105">
        <v>1081</v>
      </c>
      <c r="Q8" s="105">
        <v>6</v>
      </c>
      <c r="R8" s="67">
        <f>SUM(K8:Q8)</f>
        <v>7767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19" sqref="M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119" t="s">
        <v>61</v>
      </c>
      <c r="I3" s="120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59" t="s">
        <v>62</v>
      </c>
      <c r="I4" s="84">
        <v>0.87432978856607546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85" t="s">
        <v>23</v>
      </c>
      <c r="I5" s="86">
        <v>1</v>
      </c>
    </row>
    <row r="6" spans="3:11" ht="13.8" x14ac:dyDescent="0.3">
      <c r="C6" s="19" t="s">
        <v>25</v>
      </c>
      <c r="D6" s="18"/>
      <c r="E6" s="18">
        <v>744.1</v>
      </c>
      <c r="F6" s="20" t="s">
        <v>79</v>
      </c>
    </row>
    <row r="7" spans="3:11" ht="13.8" x14ac:dyDescent="0.3">
      <c r="C7" s="19" t="s">
        <v>26</v>
      </c>
      <c r="D7" s="18"/>
      <c r="E7" s="61">
        <v>268.14</v>
      </c>
      <c r="F7" s="20" t="s">
        <v>79</v>
      </c>
    </row>
    <row r="8" spans="3:11" ht="13.8" x14ac:dyDescent="0.3">
      <c r="C8" s="19" t="s">
        <v>63</v>
      </c>
      <c r="D8" s="18"/>
      <c r="E8" s="87" t="s">
        <v>59</v>
      </c>
      <c r="F8" s="20"/>
    </row>
    <row r="9" spans="3:11" ht="13.8" x14ac:dyDescent="0.3">
      <c r="C9" s="19" t="s">
        <v>64</v>
      </c>
      <c r="D9" s="18"/>
      <c r="E9" s="88" t="s">
        <v>65</v>
      </c>
      <c r="F9" s="20"/>
    </row>
    <row r="10" spans="3:11" ht="13.8" x14ac:dyDescent="0.3">
      <c r="C10" s="19" t="s">
        <v>66</v>
      </c>
      <c r="D10" s="18"/>
      <c r="E10" s="61">
        <v>237.09</v>
      </c>
      <c r="F10" s="20"/>
    </row>
    <row r="11" spans="3:11" ht="13.8" x14ac:dyDescent="0.3">
      <c r="C11" s="19" t="s">
        <v>67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80</v>
      </c>
    </row>
    <row r="15" spans="3:11" ht="41.4" x14ac:dyDescent="0.25">
      <c r="C15" s="35" t="s">
        <v>43</v>
      </c>
      <c r="D15" s="35" t="s">
        <v>28</v>
      </c>
      <c r="E15" s="89" t="s">
        <v>29</v>
      </c>
      <c r="F15" s="35" t="s">
        <v>45</v>
      </c>
      <c r="G15" s="35" t="s">
        <v>68</v>
      </c>
      <c r="H15" s="35" t="s">
        <v>69</v>
      </c>
      <c r="I15" s="35" t="s">
        <v>70</v>
      </c>
      <c r="J15" s="35" t="s">
        <v>30</v>
      </c>
      <c r="K15" s="35" t="s">
        <v>31</v>
      </c>
    </row>
    <row r="16" spans="3:11" x14ac:dyDescent="0.25">
      <c r="C16" t="s">
        <v>71</v>
      </c>
      <c r="D16" t="s">
        <v>72</v>
      </c>
      <c r="E16" s="90">
        <v>1.0737000000000001</v>
      </c>
      <c r="F16" s="90">
        <v>0.99099999999999999</v>
      </c>
      <c r="G16" s="40">
        <v>96.321885948778942</v>
      </c>
      <c r="H16" s="90">
        <v>9.3689718574465388</v>
      </c>
      <c r="I16" s="40">
        <v>3.3617286355638414</v>
      </c>
      <c r="J16" s="40">
        <v>60.478999999999999</v>
      </c>
      <c r="K16" s="90">
        <v>6971.4520000000002</v>
      </c>
    </row>
    <row r="17" spans="3:13" x14ac:dyDescent="0.25">
      <c r="C17" t="s">
        <v>71</v>
      </c>
      <c r="D17" t="s">
        <v>73</v>
      </c>
      <c r="E17" s="90">
        <v>1.0122</v>
      </c>
      <c r="F17" s="90">
        <v>1.0114000000000001</v>
      </c>
      <c r="G17" s="40">
        <v>90.804706116563324</v>
      </c>
      <c r="H17" s="90">
        <v>9.5618346484575465</v>
      </c>
      <c r="I17" s="40">
        <v>3.169173628497457</v>
      </c>
      <c r="J17" s="40">
        <v>57.015000000000001</v>
      </c>
      <c r="K17" s="90">
        <v>7114.9611999999997</v>
      </c>
    </row>
    <row r="18" spans="3:13" x14ac:dyDescent="0.25">
      <c r="C18" t="s">
        <v>71</v>
      </c>
      <c r="D18" t="s">
        <v>74</v>
      </c>
      <c r="E18" s="90">
        <v>1.0125</v>
      </c>
      <c r="F18" s="90">
        <v>1.0127999999999999</v>
      </c>
      <c r="G18" s="40">
        <v>90.831619188915596</v>
      </c>
      <c r="H18" s="90">
        <v>9.5750703301935953</v>
      </c>
      <c r="I18" s="40">
        <v>3.1701129212148538</v>
      </c>
      <c r="J18" s="40">
        <v>57.031999999999996</v>
      </c>
      <c r="K18" s="90">
        <v>7124.8098</v>
      </c>
    </row>
    <row r="19" spans="3:13" x14ac:dyDescent="0.25">
      <c r="C19" t="s">
        <v>71</v>
      </c>
      <c r="D19" t="s">
        <v>75</v>
      </c>
      <c r="E19" s="90">
        <v>1.0333000000000001</v>
      </c>
      <c r="F19" s="90">
        <v>1.0041</v>
      </c>
      <c r="G19" s="40">
        <v>92.697592205339745</v>
      </c>
      <c r="H19" s="90">
        <v>9.4928200222624319</v>
      </c>
      <c r="I19" s="40">
        <v>3.2352372162877128</v>
      </c>
      <c r="J19" s="40">
        <v>58.203000000000003</v>
      </c>
      <c r="K19" s="90">
        <v>7063.6073999999999</v>
      </c>
    </row>
    <row r="20" spans="3:13" x14ac:dyDescent="0.25">
      <c r="C20" t="s">
        <v>71</v>
      </c>
      <c r="D20" t="s">
        <v>76</v>
      </c>
      <c r="E20" s="90">
        <v>1.0755999999999999</v>
      </c>
      <c r="F20" s="90">
        <v>0.98360000000000003</v>
      </c>
      <c r="G20" s="40">
        <v>96.492335407009975</v>
      </c>
      <c r="H20" s="90">
        <v>9.2990118254131335</v>
      </c>
      <c r="I20" s="40">
        <v>3.3676774894406876</v>
      </c>
      <c r="J20" s="40">
        <v>60.585999999999999</v>
      </c>
      <c r="K20" s="90">
        <v>6919.3946999999998</v>
      </c>
    </row>
    <row r="21" spans="3:13" x14ac:dyDescent="0.25">
      <c r="C21" t="s">
        <v>71</v>
      </c>
      <c r="D21" t="s">
        <v>77</v>
      </c>
      <c r="E21" s="90">
        <v>1</v>
      </c>
      <c r="F21" s="90">
        <v>1</v>
      </c>
      <c r="G21" s="40">
        <v>89.710241174237623</v>
      </c>
      <c r="H21" s="90">
        <v>9.4540583828925708</v>
      </c>
      <c r="I21" s="40">
        <v>3.1309757246566456</v>
      </c>
      <c r="J21" s="40">
        <v>56.328000000000003</v>
      </c>
      <c r="K21" s="90">
        <v>7034.7647999999999</v>
      </c>
      <c r="M21" s="40"/>
    </row>
    <row r="22" spans="3:13" x14ac:dyDescent="0.25">
      <c r="C22" t="s">
        <v>71</v>
      </c>
      <c r="D22" t="s">
        <v>78</v>
      </c>
      <c r="E22" s="90">
        <v>1.0423</v>
      </c>
      <c r="F22" s="90">
        <v>0.99329999999999996</v>
      </c>
      <c r="G22" s="40">
        <v>93.504984375907881</v>
      </c>
      <c r="H22" s="90">
        <v>9.3907161917271917</v>
      </c>
      <c r="I22" s="40">
        <v>3.2634159978096218</v>
      </c>
      <c r="J22" s="40">
        <v>58.71</v>
      </c>
      <c r="K22" s="90">
        <v>6987.6319000000003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2022-07-11T10:19:04Z</dcterms:modified>
</cp:coreProperties>
</file>