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7-Julio\"/>
    </mc:Choice>
  </mc:AlternateContent>
  <xr:revisionPtr revIDLastSave="0" documentId="13_ncr:1_{D73EFE75-89C9-4260-8788-9C07D8A41E8F}" xr6:coauthVersionLast="47" xr6:coauthVersionMax="47" xr10:uidLastSave="{00000000-0000-0000-0000-000000000000}"/>
  <bookViews>
    <workbookView xWindow="-24120" yWindow="945" windowWidth="24240" windowHeight="13740" activeTab="2" xr2:uid="{F2358186-0BE2-4736-A654-4A2DCED7D6D4}"/>
  </bookViews>
  <sheets>
    <sheet name="Montos facturar" sheetId="1" r:id="rId1"/>
    <sheet name="SOCOEPA" sheetId="3" r:id="rId2"/>
    <sheet name="Precios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4" l="1"/>
  <c r="I4" i="4"/>
  <c r="E6" i="1"/>
  <c r="I6" i="1" s="1"/>
  <c r="E7" i="1"/>
  <c r="I7" i="1" s="1"/>
  <c r="E8" i="1"/>
  <c r="E9" i="1"/>
  <c r="E10" i="1"/>
  <c r="E11" i="1"/>
  <c r="E12" i="1"/>
  <c r="I12" i="1" s="1"/>
  <c r="E13" i="1"/>
  <c r="E5" i="1"/>
  <c r="I5" i="1" s="1"/>
  <c r="D6" i="1"/>
  <c r="D7" i="1"/>
  <c r="D8" i="1"/>
  <c r="D9" i="1"/>
  <c r="D10" i="1"/>
  <c r="D11" i="1"/>
  <c r="D12" i="1"/>
  <c r="D13" i="1"/>
  <c r="D5" i="1"/>
  <c r="H13" i="1" l="1"/>
  <c r="I13" i="1" s="1"/>
  <c r="H12" i="1"/>
  <c r="H11" i="1"/>
  <c r="I11" i="1" s="1"/>
  <c r="H10" i="1"/>
  <c r="I10" i="1" s="1"/>
  <c r="H9" i="1"/>
  <c r="I9" i="1" s="1"/>
  <c r="H8" i="1"/>
  <c r="I8" i="1" s="1"/>
  <c r="I14" i="1" s="1"/>
  <c r="H7" i="1"/>
  <c r="H6" i="1"/>
  <c r="H5" i="1"/>
  <c r="G13" i="1" l="1"/>
  <c r="J13" i="1" s="1"/>
  <c r="G12" i="1"/>
  <c r="J12" i="1" s="1"/>
  <c r="G11" i="1"/>
  <c r="J11" i="1" s="1"/>
  <c r="F8" i="3"/>
  <c r="F7" i="3"/>
  <c r="F6" i="3"/>
  <c r="K14" i="1" l="1"/>
  <c r="O7" i="1" s="1"/>
  <c r="J10" i="1" l="1"/>
  <c r="J7" i="1"/>
  <c r="J6" i="1"/>
  <c r="J9" i="1"/>
  <c r="J8" i="1" l="1"/>
  <c r="J5" i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O5" i="1" l="1"/>
  <c r="L14" i="1"/>
  <c r="O8" i="1" s="1"/>
  <c r="O9" i="1" l="1"/>
</calcChain>
</file>

<file path=xl/sharedStrings.xml><?xml version="1.0" encoding="utf-8"?>
<sst xmlns="http://schemas.openxmlformats.org/spreadsheetml/2006/main" count="120" uniqueCount="70">
  <si>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</si>
  <si>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</si>
  <si>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</si>
  <si>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</si>
  <si>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</si>
  <si>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</si>
  <si>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</si>
  <si>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</si>
  <si>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</si>
  <si>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</si>
  <si>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</si>
  <si>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</si>
  <si>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</si>
  <si>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</si>
  <si>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</si>
  <si>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</si>
  <si>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</si>
  <si>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</si>
  <si>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</si>
  <si>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</si>
  <si>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</si>
  <si>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</si>
  <si>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</si>
  <si>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</si>
  <si>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</si>
  <si>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</si>
  <si>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</si>
  <si>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</si>
  <si>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</si>
  <si>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</si>
  <si>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</si>
  <si>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</si>
  <si>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</si>
  <si>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</si>
  <si>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</si>
  <si>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</si>
  <si>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</si>
  <si>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</si>
  <si>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</si>
  <si>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</si>
  <si>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</si>
  <si>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</si>
  <si>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</si>
  <si>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</si>
  <si>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</si>
  <si>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</si>
  <si>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</si>
  <si>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</si>
  <si>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</si>
  <si>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</si>
  <si>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</si>
  <si>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</si>
  <si>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</si>
  <si>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</si>
  <si>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</si>
  <si>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</si>
  <si>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</si>
  <si>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</si>
  <si>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</si>
  <si>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</si>
  <si>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</si>
  <si>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</si>
  <si>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</si>
  <si>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</si>
  <si>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</si>
  <si>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</si>
  <si>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RAHUE 220</t>
  </si>
  <si>
    <t>9T Enero 2022</t>
  </si>
  <si>
    <t>9T S2/2021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</si>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</sst>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4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66" fontId="2" fillId="3" borderId="6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7" fontId="0" fillId="0" borderId="1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21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3.%20Facturacion%20Dx/12.%20Precios/C&#225;lculo%20de%20tarifas/Licitaci&#243;n%202015-02/PNP9T-PNCP9T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Factores de modulación"/>
      <sheetName val="CPI"/>
      <sheetName val="PNP"/>
      <sheetName val="Licitación"/>
      <sheetName val="Distribuidoras"/>
      <sheetName val="CET"/>
      <sheetName val="Resultados"/>
    </sheetNames>
    <sheetDataSet>
      <sheetData sheetId="0"/>
      <sheetData sheetId="1"/>
      <sheetData sheetId="2"/>
      <sheetData sheetId="3">
        <row r="15">
          <cell r="C15">
            <v>1</v>
          </cell>
        </row>
        <row r="16">
          <cell r="C16">
            <v>0.87432978856607546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opLeftCell="B1" zoomScale="90" zoomScaleNormal="90" workbookViewId="0">
      <selection activeCell="F19" sqref="F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40"/>
      <c r="B2" s="40"/>
      <c r="C2" s="46"/>
      <c r="D2" s="47"/>
      <c r="E2" s="40"/>
      <c r="F2" s="37"/>
      <c r="G2" s="37"/>
      <c r="H2" s="38"/>
      <c r="I2" s="102" t="s">
        <v>15</v>
      </c>
      <c r="J2" s="103"/>
      <c r="K2" s="103"/>
      <c r="L2" s="104"/>
    </row>
    <row r="3" spans="1:15" x14ac:dyDescent="0.25">
      <c r="A3" s="105" t="s">
        <v>14</v>
      </c>
      <c r="B3" s="108" t="s">
        <v>0</v>
      </c>
      <c r="C3" s="110" t="s">
        <v>1</v>
      </c>
      <c r="D3" s="43" t="s">
        <v>2</v>
      </c>
      <c r="E3" s="42" t="s">
        <v>3</v>
      </c>
      <c r="F3" s="26" t="s">
        <v>33</v>
      </c>
      <c r="G3" s="1" t="s">
        <v>4</v>
      </c>
      <c r="H3" s="2" t="s">
        <v>5</v>
      </c>
      <c r="I3" s="36" t="s">
        <v>31</v>
      </c>
      <c r="J3" s="35" t="s">
        <v>4</v>
      </c>
      <c r="K3" s="35" t="s">
        <v>30</v>
      </c>
      <c r="L3" s="33" t="s">
        <v>33</v>
      </c>
      <c r="N3" s="107" t="s">
        <v>53</v>
      </c>
      <c r="O3" s="107"/>
    </row>
    <row r="4" spans="1:15" ht="14.4" x14ac:dyDescent="0.3">
      <c r="A4" s="106"/>
      <c r="B4" s="109"/>
      <c r="C4" s="111"/>
      <c r="D4" s="36" t="s">
        <v>6</v>
      </c>
      <c r="E4" s="33" t="s">
        <v>7</v>
      </c>
      <c r="F4" s="27" t="s">
        <v>40</v>
      </c>
      <c r="G4" s="3" t="s">
        <v>52</v>
      </c>
      <c r="H4" s="4" t="s">
        <v>51</v>
      </c>
      <c r="I4" s="36" t="s">
        <v>13</v>
      </c>
      <c r="J4" s="44" t="s">
        <v>13</v>
      </c>
      <c r="K4" s="44" t="s">
        <v>13</v>
      </c>
      <c r="L4" s="45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97">
        <f>VLOOKUP($C5,Precios!$D$16:$K$18,8,0)</f>
        <v>6853.9714000000004</v>
      </c>
      <c r="E5" s="48">
        <f>VLOOKUP($C5,Precios!$D$16:$K$18,7,0)</f>
        <v>48.432000000000002</v>
      </c>
      <c r="F5" s="48"/>
      <c r="G5" s="7"/>
      <c r="H5" s="7">
        <f>SOCOEPA!C6</f>
        <v>10302.87410716156</v>
      </c>
      <c r="I5" s="49">
        <f>ROUND(H5*E5,0)</f>
        <v>498989</v>
      </c>
      <c r="J5" s="50">
        <f>G5*D5</f>
        <v>0</v>
      </c>
      <c r="K5" s="50">
        <v>1510.5765493008669</v>
      </c>
      <c r="L5" s="51">
        <f t="shared" ref="L5:L12" si="0">H5*F5*1000</f>
        <v>0</v>
      </c>
      <c r="N5" s="11" t="str">
        <f>"Active Energy: "&amp;TEXT(H14,"#,###")&amp;" kWh"</f>
        <v>Active Energy: 49,445 kWh</v>
      </c>
      <c r="O5" s="12">
        <f>I14</f>
        <v>2386582</v>
      </c>
    </row>
    <row r="6" spans="1:15" x14ac:dyDescent="0.25">
      <c r="A6" t="s">
        <v>46</v>
      </c>
      <c r="B6" t="s">
        <v>8</v>
      </c>
      <c r="C6" t="s">
        <v>49</v>
      </c>
      <c r="D6" s="96">
        <f>VLOOKUP($C6,Precios!$D$16:$K$18,8,0)</f>
        <v>6794.1759000000002</v>
      </c>
      <c r="E6" s="93">
        <f>VLOOKUP($C6,Precios!$D$16:$K$18,7,0)</f>
        <v>47.905999999999999</v>
      </c>
      <c r="F6" s="93"/>
      <c r="G6" s="9"/>
      <c r="H6" s="89">
        <f>SOCOEPA!D6</f>
        <v>4521.4191128392013</v>
      </c>
      <c r="I6" s="91">
        <f>ROUND(H6*E6,0)</f>
        <v>216603</v>
      </c>
      <c r="J6" s="52">
        <f t="shared" ref="J6:J10" si="1">G6*D6</f>
        <v>0</v>
      </c>
      <c r="K6" s="52"/>
      <c r="L6" s="53">
        <f t="shared" si="0"/>
        <v>0</v>
      </c>
      <c r="N6" s="11" t="str">
        <f>"Capacity: "&amp;TEXT(G14,"###")&amp;" kW"</f>
        <v>Capacity: 90 kW</v>
      </c>
      <c r="O6" s="12">
        <f>J14</f>
        <v>615505</v>
      </c>
    </row>
    <row r="7" spans="1:15" x14ac:dyDescent="0.25">
      <c r="A7" t="s">
        <v>46</v>
      </c>
      <c r="B7" t="s">
        <v>8</v>
      </c>
      <c r="C7" t="s">
        <v>50</v>
      </c>
      <c r="D7" s="96">
        <f>VLOOKUP($C7,Precios!$D$16:$K$18,8,0)</f>
        <v>6459.3211000000001</v>
      </c>
      <c r="E7" s="93">
        <f>VLOOKUP($C7,Precios!$D$16:$K$18,7,0)</f>
        <v>47.41</v>
      </c>
      <c r="F7" s="93"/>
      <c r="G7" s="9"/>
      <c r="H7" s="89">
        <f>SOCOEPA!E6</f>
        <v>92.731664599067116</v>
      </c>
      <c r="I7" s="91">
        <f>ROUND(H7*E7,0)</f>
        <v>4396</v>
      </c>
      <c r="J7" s="52">
        <f t="shared" si="1"/>
        <v>0</v>
      </c>
      <c r="K7" s="52"/>
      <c r="L7" s="53">
        <f t="shared" si="0"/>
        <v>0</v>
      </c>
      <c r="N7" s="11" t="s">
        <v>12</v>
      </c>
      <c r="O7" s="12">
        <f>K14</f>
        <v>5007.0156128246244</v>
      </c>
    </row>
    <row r="8" spans="1:15" x14ac:dyDescent="0.25">
      <c r="A8" t="s">
        <v>46</v>
      </c>
      <c r="B8" t="s">
        <v>9</v>
      </c>
      <c r="C8" t="s">
        <v>48</v>
      </c>
      <c r="D8" s="96">
        <f>VLOOKUP($C8,Precios!$D$16:$K$18,8,0)</f>
        <v>6853.9714000000004</v>
      </c>
      <c r="E8" s="93">
        <f>VLOOKUP($C8,Precios!$D$16:$K$18,7,0)</f>
        <v>48.432000000000002</v>
      </c>
      <c r="F8" s="93"/>
      <c r="G8" s="9"/>
      <c r="H8" s="89">
        <f>SOCOEPA!C7</f>
        <v>15564.363847386468</v>
      </c>
      <c r="I8" s="91">
        <f t="shared" ref="I6:I10" si="2">ROUND(H8*E8,0)</f>
        <v>753813</v>
      </c>
      <c r="J8" s="52">
        <f t="shared" si="1"/>
        <v>0</v>
      </c>
      <c r="K8" s="52">
        <v>2268.8386467028085</v>
      </c>
      <c r="L8" s="53">
        <f t="shared" ref="L8:L10" si="3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96">
        <f>VLOOKUP($C9,Precios!$D$16:$K$18,8,0)</f>
        <v>6794.1759000000002</v>
      </c>
      <c r="E9" s="93">
        <f>VLOOKUP($C9,Precios!$D$16:$K$18,7,0)</f>
        <v>47.905999999999999</v>
      </c>
      <c r="F9" s="93"/>
      <c r="G9" s="9"/>
      <c r="H9" s="89">
        <f>SOCOEPA!D7</f>
        <v>6702.8499643574114</v>
      </c>
      <c r="I9" s="91">
        <f t="shared" si="2"/>
        <v>321107</v>
      </c>
      <c r="J9" s="52">
        <f t="shared" si="1"/>
        <v>0</v>
      </c>
      <c r="K9" s="52"/>
      <c r="L9" s="53">
        <f t="shared" si="3"/>
        <v>0</v>
      </c>
      <c r="N9" s="13" t="s">
        <v>11</v>
      </c>
      <c r="O9" s="14">
        <f>SUM(O5:O8)</f>
        <v>3007094.0156128248</v>
      </c>
    </row>
    <row r="10" spans="1:15" x14ac:dyDescent="0.25">
      <c r="A10" t="s">
        <v>46</v>
      </c>
      <c r="B10" t="s">
        <v>9</v>
      </c>
      <c r="C10" t="s">
        <v>50</v>
      </c>
      <c r="D10" s="96">
        <f>VLOOKUP($C10,Precios!$D$16:$K$18,8,0)</f>
        <v>6459.3211000000001</v>
      </c>
      <c r="E10" s="93">
        <f>VLOOKUP($C10,Precios!$D$16:$K$18,7,0)</f>
        <v>47.41</v>
      </c>
      <c r="F10" s="93"/>
      <c r="G10" s="9"/>
      <c r="H10" s="89">
        <f>SOCOEPA!E7</f>
        <v>137.69017519515197</v>
      </c>
      <c r="I10" s="91">
        <f t="shared" si="2"/>
        <v>6528</v>
      </c>
      <c r="J10" s="52">
        <f t="shared" si="1"/>
        <v>0</v>
      </c>
      <c r="K10" s="52"/>
      <c r="L10" s="53">
        <f t="shared" si="3"/>
        <v>0</v>
      </c>
    </row>
    <row r="11" spans="1:15" x14ac:dyDescent="0.25">
      <c r="A11" t="s">
        <v>46</v>
      </c>
      <c r="B11" t="s">
        <v>10</v>
      </c>
      <c r="C11" t="s">
        <v>48</v>
      </c>
      <c r="D11" s="96">
        <f>VLOOKUP($C11,Precios!$D$16:$K$18,8,0)</f>
        <v>6853.9714000000004</v>
      </c>
      <c r="E11" s="93">
        <f>VLOOKUP($C11,Precios!$D$16:$K$18,7,0)</f>
        <v>48.432000000000002</v>
      </c>
      <c r="F11" s="93"/>
      <c r="G11" s="9">
        <f>SOCOEPA!G8</f>
        <v>62.675140926343389</v>
      </c>
      <c r="H11" s="89">
        <f>SOCOEPA!C8</f>
        <v>8435.6409155946094</v>
      </c>
      <c r="I11" s="91">
        <f>ROUND(H11*E11,0)</f>
        <v>408555</v>
      </c>
      <c r="J11" s="52">
        <f>ROUND(G11*D11,0)</f>
        <v>429574</v>
      </c>
      <c r="K11" s="52">
        <v>1227.600416820949</v>
      </c>
      <c r="L11" s="53">
        <f t="shared" si="0"/>
        <v>0</v>
      </c>
    </row>
    <row r="12" spans="1:15" x14ac:dyDescent="0.25">
      <c r="A12" t="s">
        <v>46</v>
      </c>
      <c r="B12" t="s">
        <v>10</v>
      </c>
      <c r="C12" t="s">
        <v>49</v>
      </c>
      <c r="D12" s="96">
        <f>VLOOKUP($C12,Precios!$D$16:$K$18,8,0)</f>
        <v>6794.1759000000002</v>
      </c>
      <c r="E12" s="93">
        <f>VLOOKUP($C12,Precios!$D$16:$K$18,7,0)</f>
        <v>47.905999999999999</v>
      </c>
      <c r="F12" s="93"/>
      <c r="G12" s="9">
        <f>SOCOEPA!H8</f>
        <v>26.841878854238221</v>
      </c>
      <c r="H12" s="89">
        <f>SOCOEPA!D8</f>
        <v>3612.731430159004</v>
      </c>
      <c r="I12" s="91">
        <f>ROUNDDOWN(H12*E12,0)</f>
        <v>173071</v>
      </c>
      <c r="J12" s="52">
        <f>ROUND(G12*D12,0)</f>
        <v>182368</v>
      </c>
      <c r="K12" s="52"/>
      <c r="L12" s="53">
        <f t="shared" si="0"/>
        <v>0</v>
      </c>
    </row>
    <row r="13" spans="1:15" x14ac:dyDescent="0.25">
      <c r="A13" t="s">
        <v>46</v>
      </c>
      <c r="B13" t="s">
        <v>10</v>
      </c>
      <c r="C13" t="s">
        <v>50</v>
      </c>
      <c r="D13" s="98">
        <f>VLOOKUP($C13,Precios!$D$16:$K$18,8,0)</f>
        <v>6459.3211000000001</v>
      </c>
      <c r="E13" s="99">
        <f>VLOOKUP($C13,Precios!$D$16:$K$18,7,0)</f>
        <v>47.41</v>
      </c>
      <c r="F13" s="93"/>
      <c r="G13" s="9">
        <f>SOCOEPA!I8</f>
        <v>0.55164771374347998</v>
      </c>
      <c r="H13" s="89">
        <f>SOCOEPA!E8</f>
        <v>74.247970666991819</v>
      </c>
      <c r="I13" s="92">
        <f>ROUND(H13*E13,0)</f>
        <v>3520</v>
      </c>
      <c r="J13" s="52">
        <f>ROUND(G13*D13,0)</f>
        <v>3563</v>
      </c>
      <c r="K13" s="52"/>
      <c r="L13" s="53">
        <f>H13*F13*1000</f>
        <v>0</v>
      </c>
    </row>
    <row r="14" spans="1:15" ht="14.4" x14ac:dyDescent="0.3">
      <c r="A14" s="16"/>
      <c r="B14" s="16"/>
      <c r="C14" s="16"/>
      <c r="D14" s="94"/>
      <c r="E14" s="95"/>
      <c r="F14" s="57" t="s">
        <v>11</v>
      </c>
      <c r="G14" s="78">
        <f t="shared" ref="G14:L14" si="4">SUM(G5:G13)</f>
        <v>90.068667494325084</v>
      </c>
      <c r="H14" s="56">
        <f t="shared" si="4"/>
        <v>49444.549187959463</v>
      </c>
      <c r="I14" s="90">
        <f>SUM(I5:I13)</f>
        <v>2386582</v>
      </c>
      <c r="J14" s="58">
        <f t="shared" si="4"/>
        <v>615505</v>
      </c>
      <c r="K14" s="58">
        <f t="shared" si="4"/>
        <v>5007.0156128246244</v>
      </c>
      <c r="L14" s="56">
        <f t="shared" si="4"/>
        <v>0</v>
      </c>
    </row>
    <row r="16" spans="1:15" x14ac:dyDescent="0.25">
      <c r="E16" s="11" t="s">
        <v>43</v>
      </c>
      <c r="F16" t="s">
        <v>44</v>
      </c>
      <c r="L16" s="70"/>
      <c r="M16" s="70"/>
    </row>
    <row r="20" spans="1:15" ht="13.8" x14ac:dyDescent="0.25">
      <c r="I20" s="4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H12" sqref="H12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79" t="s">
        <v>54</v>
      </c>
    </row>
    <row r="3" spans="1:9" ht="15" thickBot="1" x14ac:dyDescent="0.35">
      <c r="A3" s="28" t="s">
        <v>32</v>
      </c>
      <c r="B3" s="28" t="s">
        <v>69</v>
      </c>
    </row>
    <row r="4" spans="1:9" ht="15" thickBot="1" x14ac:dyDescent="0.35">
      <c r="C4" s="112" t="s">
        <v>47</v>
      </c>
      <c r="D4" s="113"/>
      <c r="E4" s="113"/>
      <c r="F4" s="114"/>
      <c r="G4" s="112" t="s">
        <v>21</v>
      </c>
      <c r="H4" s="113"/>
      <c r="I4" s="114"/>
    </row>
    <row r="5" spans="1:9" ht="15" thickBot="1" x14ac:dyDescent="0.35">
      <c r="A5" s="29" t="s">
        <v>34</v>
      </c>
      <c r="B5" s="30" t="s">
        <v>35</v>
      </c>
      <c r="C5" s="60" t="s">
        <v>48</v>
      </c>
      <c r="D5" s="61" t="s">
        <v>49</v>
      </c>
      <c r="E5" s="63" t="s">
        <v>50</v>
      </c>
      <c r="F5" s="60" t="s">
        <v>11</v>
      </c>
      <c r="G5" s="60" t="s">
        <v>48</v>
      </c>
      <c r="H5" s="61" t="s">
        <v>49</v>
      </c>
      <c r="I5" s="62" t="s">
        <v>50</v>
      </c>
    </row>
    <row r="6" spans="1:9" x14ac:dyDescent="0.25">
      <c r="A6" s="31" t="s">
        <v>36</v>
      </c>
      <c r="B6" s="32" t="s">
        <v>37</v>
      </c>
      <c r="C6" s="64">
        <v>10302.87410716156</v>
      </c>
      <c r="D6" s="65">
        <v>4521.4191128392013</v>
      </c>
      <c r="E6" s="75">
        <v>92.731664599067116</v>
      </c>
      <c r="F6" s="66">
        <f>SUM(C6:E6)</f>
        <v>14917.024884599829</v>
      </c>
      <c r="G6" s="74">
        <v>0</v>
      </c>
      <c r="H6" s="5">
        <v>0</v>
      </c>
      <c r="I6" s="6">
        <v>0</v>
      </c>
    </row>
    <row r="7" spans="1:9" x14ac:dyDescent="0.25">
      <c r="A7" s="31" t="s">
        <v>36</v>
      </c>
      <c r="B7" s="32" t="s">
        <v>38</v>
      </c>
      <c r="C7" s="67">
        <v>15564.363847386468</v>
      </c>
      <c r="D7" s="68">
        <v>6702.8499643574114</v>
      </c>
      <c r="E7" s="76">
        <v>137.69017519515197</v>
      </c>
      <c r="F7" s="69">
        <f t="shared" ref="F7:F8" si="0">SUM(C7:E7)</f>
        <v>22404.903986939033</v>
      </c>
      <c r="G7" s="54">
        <v>0</v>
      </c>
      <c r="H7" s="70">
        <v>0</v>
      </c>
      <c r="I7" s="8">
        <v>0</v>
      </c>
    </row>
    <row r="8" spans="1:9" x14ac:dyDescent="0.25">
      <c r="A8" s="31" t="s">
        <v>36</v>
      </c>
      <c r="B8" s="32" t="s">
        <v>39</v>
      </c>
      <c r="C8" s="71">
        <v>8435.6409155946094</v>
      </c>
      <c r="D8" s="72">
        <v>3612.731430159004</v>
      </c>
      <c r="E8" s="77">
        <v>74.247970666991819</v>
      </c>
      <c r="F8" s="73">
        <f t="shared" si="0"/>
        <v>12122.620316420605</v>
      </c>
      <c r="G8" s="80">
        <v>62.675140926343389</v>
      </c>
      <c r="H8" s="81">
        <v>26.841878854238221</v>
      </c>
      <c r="I8" s="82">
        <v>0.55164771374347998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9EA1-E82D-44C7-BD8B-587E6BF3CA3E}">
  <dimension ref="C2:K18"/>
  <sheetViews>
    <sheetView tabSelected="1" workbookViewId="0">
      <selection activeCell="G23" sqref="G23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00" t="s">
        <v>16</v>
      </c>
      <c r="D2" s="17"/>
      <c r="E2" s="17" t="s">
        <v>17</v>
      </c>
      <c r="F2" s="101" t="s">
        <v>18</v>
      </c>
    </row>
    <row r="3" spans="3:11" ht="13.8" x14ac:dyDescent="0.3">
      <c r="C3" s="19" t="s">
        <v>19</v>
      </c>
      <c r="D3" s="18" t="s">
        <v>20</v>
      </c>
      <c r="E3" s="18">
        <v>79.322000000000003</v>
      </c>
      <c r="F3" s="20" t="s">
        <v>65</v>
      </c>
      <c r="H3" s="115" t="s">
        <v>55</v>
      </c>
      <c r="I3" s="116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65</v>
      </c>
      <c r="H4" s="54" t="s">
        <v>56</v>
      </c>
      <c r="I4" s="83">
        <f>+[1]PNP!C16</f>
        <v>0.87432978856607546</v>
      </c>
    </row>
    <row r="5" spans="3:11" ht="13.8" x14ac:dyDescent="0.3">
      <c r="C5" s="100" t="s">
        <v>16</v>
      </c>
      <c r="D5" s="17"/>
      <c r="E5" s="17" t="s">
        <v>17</v>
      </c>
      <c r="F5" s="101" t="s">
        <v>18</v>
      </c>
      <c r="H5" s="84" t="s">
        <v>21</v>
      </c>
      <c r="I5" s="85">
        <f>+[1]PNP!C15</f>
        <v>1</v>
      </c>
    </row>
    <row r="6" spans="3:11" ht="13.8" x14ac:dyDescent="0.3">
      <c r="C6" s="19" t="s">
        <v>23</v>
      </c>
      <c r="D6" s="18"/>
      <c r="E6" s="18">
        <v>744.1</v>
      </c>
      <c r="F6" s="20" t="s">
        <v>67</v>
      </c>
    </row>
    <row r="7" spans="3:11" ht="13.8" x14ac:dyDescent="0.3">
      <c r="C7" s="19" t="s">
        <v>24</v>
      </c>
      <c r="D7" s="18"/>
      <c r="E7" s="55">
        <v>268.14</v>
      </c>
      <c r="F7" s="20" t="s">
        <v>67</v>
      </c>
    </row>
    <row r="8" spans="3:11" ht="13.8" x14ac:dyDescent="0.3">
      <c r="C8" s="19" t="s">
        <v>57</v>
      </c>
      <c r="D8" s="18"/>
      <c r="E8" s="86" t="s">
        <v>54</v>
      </c>
      <c r="F8" s="20"/>
    </row>
    <row r="9" spans="3:11" ht="13.8" x14ac:dyDescent="0.3">
      <c r="C9" s="19" t="s">
        <v>58</v>
      </c>
      <c r="D9" s="18"/>
      <c r="E9" s="87" t="s">
        <v>59</v>
      </c>
      <c r="F9" s="20"/>
    </row>
    <row r="10" spans="3:11" ht="13.8" x14ac:dyDescent="0.3">
      <c r="C10" s="19" t="s">
        <v>60</v>
      </c>
      <c r="D10" s="18"/>
      <c r="E10" s="55">
        <v>237.09</v>
      </c>
      <c r="F10" s="20"/>
    </row>
    <row r="11" spans="3:11" ht="13.8" x14ac:dyDescent="0.3">
      <c r="C11" s="19" t="s">
        <v>61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34" t="s">
        <v>41</v>
      </c>
      <c r="D15" s="34" t="s">
        <v>26</v>
      </c>
      <c r="E15" s="88" t="s">
        <v>27</v>
      </c>
      <c r="F15" s="34" t="s">
        <v>42</v>
      </c>
      <c r="G15" s="34" t="s">
        <v>62</v>
      </c>
      <c r="H15" s="34" t="s">
        <v>63</v>
      </c>
      <c r="I15" s="34" t="s">
        <v>64</v>
      </c>
      <c r="J15" s="34" t="s">
        <v>28</v>
      </c>
      <c r="K15" s="34" t="s">
        <v>29</v>
      </c>
    </row>
    <row r="16" spans="3:11" x14ac:dyDescent="0.25">
      <c r="C16" t="s">
        <v>46</v>
      </c>
      <c r="D16" t="s">
        <v>48</v>
      </c>
      <c r="E16" s="59">
        <v>0.85799999999999998</v>
      </c>
      <c r="F16" s="59">
        <v>0.97430000000000005</v>
      </c>
      <c r="G16" s="39">
        <v>76.971386927495885</v>
      </c>
      <c r="H16" s="59">
        <v>9.2110890824522347</v>
      </c>
      <c r="I16" s="39">
        <v>2.5288998892731889</v>
      </c>
      <c r="J16" s="39">
        <v>48.432000000000002</v>
      </c>
      <c r="K16" s="59">
        <v>6853.9714000000004</v>
      </c>
    </row>
    <row r="17" spans="3:11" x14ac:dyDescent="0.25">
      <c r="C17" t="s">
        <v>46</v>
      </c>
      <c r="D17" t="s">
        <v>66</v>
      </c>
      <c r="E17" s="59">
        <v>0.84870000000000001</v>
      </c>
      <c r="F17" s="59">
        <v>0.96579999999999999</v>
      </c>
      <c r="G17" s="39">
        <v>76.137081684575477</v>
      </c>
      <c r="H17" s="59">
        <v>9.1307295861976456</v>
      </c>
      <c r="I17" s="39">
        <v>2.5014887366272212</v>
      </c>
      <c r="J17" s="39">
        <v>47.905999999999999</v>
      </c>
      <c r="K17" s="59">
        <v>6794.1759000000002</v>
      </c>
    </row>
    <row r="18" spans="3:11" x14ac:dyDescent="0.25">
      <c r="C18" t="s">
        <v>46</v>
      </c>
      <c r="D18" t="s">
        <v>50</v>
      </c>
      <c r="E18" s="59">
        <v>0.83989999999999998</v>
      </c>
      <c r="F18" s="59">
        <v>0.91820000000000002</v>
      </c>
      <c r="G18" s="39">
        <v>75.347631562242185</v>
      </c>
      <c r="H18" s="59">
        <v>8.6807164071719587</v>
      </c>
      <c r="I18" s="39">
        <v>2.475551301865444</v>
      </c>
      <c r="J18" s="39">
        <v>47.41</v>
      </c>
      <c r="K18" s="59">
        <v>6459.3211000000001</v>
      </c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FDD4A9B7-B092-4D0B-8C67-CCE34F9FB881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2022-07-11T17:24:49Z</dcterms:modified>
</cp:coreProperties>
</file>