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atas\Desktop\RNE\Contratos AELA\Dx\"/>
    </mc:Choice>
  </mc:AlternateContent>
  <xr:revisionPtr revIDLastSave="0" documentId="13_ncr:1_{AB188D2C-988B-4430-B3C0-4AF38668B139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1" l="1"/>
  <c r="J8" i="1"/>
  <c r="E6" i="1"/>
  <c r="E7" i="1"/>
  <c r="E8" i="1"/>
  <c r="E9" i="1"/>
  <c r="E10" i="1"/>
  <c r="E11" i="1"/>
  <c r="E12" i="1"/>
  <c r="E13" i="1"/>
  <c r="E14" i="1"/>
  <c r="E15" i="1"/>
  <c r="E16" i="1"/>
  <c r="E5" i="1"/>
  <c r="D5" i="1"/>
  <c r="J5" i="1" s="1"/>
  <c r="D6" i="1"/>
  <c r="J6" i="1" s="1"/>
  <c r="D7" i="1"/>
  <c r="J7" i="1" s="1"/>
  <c r="D8" i="1"/>
  <c r="D9" i="1"/>
  <c r="J9" i="1" s="1"/>
  <c r="D10" i="1"/>
  <c r="J10" i="1" s="1"/>
  <c r="D11" i="1"/>
  <c r="J11" i="1" s="1"/>
  <c r="D12" i="1"/>
  <c r="D13" i="1"/>
  <c r="D14" i="1"/>
  <c r="D15" i="1"/>
  <c r="D16" i="1"/>
  <c r="O8" i="3" l="1"/>
  <c r="O7" i="3"/>
  <c r="O6" i="3"/>
  <c r="G13" i="1" l="1"/>
  <c r="J13" i="1" s="1"/>
  <c r="K17" i="1" l="1"/>
  <c r="O7" i="1" s="1"/>
  <c r="H12" i="1" l="1"/>
  <c r="H8" i="1"/>
  <c r="H16" i="1"/>
  <c r="G16" i="1"/>
  <c r="J16" i="1" s="1"/>
  <c r="L16" i="1" l="1"/>
  <c r="I16" i="1"/>
  <c r="L8" i="1"/>
  <c r="I8" i="1"/>
  <c r="L12" i="1"/>
  <c r="I12" i="1"/>
  <c r="G15" i="1"/>
  <c r="J15" i="1" s="1"/>
  <c r="G14" i="1"/>
  <c r="J14" i="1" s="1"/>
  <c r="H15" i="1"/>
  <c r="I15" i="1" s="1"/>
  <c r="H14" i="1"/>
  <c r="I14" i="1" s="1"/>
  <c r="H13" i="1"/>
  <c r="I13" i="1" s="1"/>
  <c r="H11" i="1"/>
  <c r="I11" i="1" s="1"/>
  <c r="H10" i="1"/>
  <c r="I10" i="1" s="1"/>
  <c r="H9" i="1"/>
  <c r="I9" i="1" s="1"/>
  <c r="H7" i="1"/>
  <c r="I7" i="1" s="1"/>
  <c r="H6" i="1"/>
  <c r="I6" i="1" s="1"/>
  <c r="H5" i="1"/>
  <c r="I5" i="1" s="1"/>
  <c r="G17" i="1" l="1"/>
  <c r="N6" i="1" s="1"/>
  <c r="H17" i="1"/>
  <c r="N5" i="1" s="1"/>
  <c r="L11" i="1"/>
  <c r="L10" i="1"/>
  <c r="L9" i="1"/>
  <c r="L14" i="1"/>
  <c r="L5" i="1"/>
  <c r="L15" i="1"/>
  <c r="L6" i="1"/>
  <c r="L7" i="1"/>
  <c r="L13" i="1"/>
  <c r="J17" i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<sst xmlns="http://schemas.openxmlformats.org/spreadsheetml/2006/main" count="151" uniqueCount="80">
  <si>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</si>
  <si>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</si>
  <si>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</si>
  <si>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</si>
  <si>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</si>
  <si>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</si>
  <si>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</si>
  <si>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</si>
  <si>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</si>
  <si>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</si>
  <si>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</si>
  <si>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</si>
  <si>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</si>
  <si>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</si>
  <si>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</si>
  <si>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</si>
  <si>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</si>
  <si>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</si>
  <si>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</si>
  <si>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</si>
  <si>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</si>
  <si>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</si>
  <si>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</si>
  <si>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</si>
  <si>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</si>
  <si>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</si>
  <si>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</si>
  <si>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</si>
  <si>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</si>
  <si>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</si>
  <si>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</si>
  <si>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</si>
  <si>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</si>
  <si>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</si>
  <si>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</si>
  <si>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</si>
  <si>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</si>
  <si>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</si>
  <si>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</si>
  <si>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</si>
  <si>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</si>
  <si>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</si>
  <si>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</si>
  <si>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</si>
  <si>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</si>
  <si>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</si>
  <si>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</si>
  <si>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</si>
  <si>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</si>
  <si>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</si>
  <si>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</si>
  <si>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</si>
  <si>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</si>
  <si>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</si>
  <si>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</si>
  <si>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</si>
  <si>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</si>
  <si>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</si>
  <si>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</si>
  <si>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</si>
  <si>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</si>
  <si>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2015/02</t>
  </si>
  <si>
    <t>PPA Licitación 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</si>
  <si>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</si>
  <si>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</si>
  <si>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</si>
  <si>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</si>
  <si>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</si>
  <si>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</si>
  <si>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</si>
  <si>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</si>
  <si>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</si>
  <si>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</si>
  <si>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ALTO JAHUEL 220</t>
  </si>
  <si>
    <t>CHARRUA 220</t>
  </si>
  <si>
    <t>ITAHUE 220</t>
  </si>
  <si>
    <t>RAPEL 220</t>
  </si>
  <si>
    <t>9T Enero 2022</t>
  </si>
  <si>
    <t>9T S2/2021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</si>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</sst>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7" applyNumberFormat="0" applyAlignment="0" applyProtection="0"/>
    <xf numFmtId="0" fontId="37" fillId="50" borderId="38" applyNumberFormat="0" applyAlignment="0" applyProtection="0"/>
    <xf numFmtId="0" fontId="38" fillId="0" borderId="39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7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0" applyNumberFormat="0" applyFont="0" applyAlignment="0" applyProtection="0"/>
    <xf numFmtId="0" fontId="43" fillId="49" borderId="41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2" applyNumberFormat="0" applyFill="0" applyAlignment="0" applyProtection="0"/>
    <xf numFmtId="0" fontId="48" fillId="0" borderId="43" applyNumberFormat="0" applyFill="0" applyAlignment="0" applyProtection="0"/>
    <xf numFmtId="0" fontId="39" fillId="0" borderId="44" applyNumberFormat="0" applyFill="0" applyAlignment="0" applyProtection="0"/>
    <xf numFmtId="0" fontId="49" fillId="0" borderId="45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3" fillId="15" borderId="35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5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2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3" applyNumberFormat="0" applyFill="0" applyAlignment="0" applyProtection="0"/>
    <xf numFmtId="0" fontId="80" fillId="0" borderId="54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5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5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85" fillId="25" borderId="0" applyNumberFormat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5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5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5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5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5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8" fillId="0" borderId="0" xfId="0" applyNumberFormat="1" applyFont="1"/>
    <xf numFmtId="3" fontId="5" fillId="3" borderId="2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171" fontId="5" fillId="3" borderId="2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5" fillId="3" borderId="8" xfId="0" applyNumberFormat="1" applyFont="1" applyFill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88" fillId="0" borderId="56" xfId="0" applyFont="1" applyBorder="1" applyAlignment="1">
      <alignment horizontal="center" vertical="center"/>
    </xf>
    <xf numFmtId="0" fontId="6" fillId="6" borderId="57" xfId="0" applyFont="1" applyFill="1" applyBorder="1" applyAlignment="1">
      <alignment horizontal="center"/>
    </xf>
    <xf numFmtId="0" fontId="6" fillId="6" borderId="58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0" fillId="0" borderId="58" xfId="0" applyBorder="1"/>
    <xf numFmtId="0" fontId="0" fillId="0" borderId="0" xfId="0" applyBorder="1"/>
    <xf numFmtId="166" fontId="0" fillId="0" borderId="59" xfId="0" applyNumberFormat="1" applyBorder="1" applyAlignment="1">
      <alignment horizontal="center" vertical="center"/>
    </xf>
    <xf numFmtId="0" fontId="0" fillId="0" borderId="2" xfId="0" applyBorder="1"/>
    <xf numFmtId="4" fontId="0" fillId="0" borderId="57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57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B1" zoomScale="70" zoomScaleNormal="70" workbookViewId="0">
      <selection activeCell="C16" sqref="C16:H1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20.8867187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8"/>
      <c r="G2" s="48"/>
      <c r="H2" s="49"/>
      <c r="I2" s="104" t="s">
        <v>17</v>
      </c>
      <c r="J2" s="105"/>
      <c r="K2" s="105"/>
      <c r="L2" s="106"/>
    </row>
    <row r="3" spans="1:15" x14ac:dyDescent="0.25">
      <c r="A3" s="107" t="s">
        <v>15</v>
      </c>
      <c r="B3" s="110" t="s">
        <v>0</v>
      </c>
      <c r="C3" s="112" t="s">
        <v>1</v>
      </c>
      <c r="D3" s="57" t="s">
        <v>2</v>
      </c>
      <c r="E3" s="56" t="s">
        <v>3</v>
      </c>
      <c r="F3" s="23" t="s">
        <v>45</v>
      </c>
      <c r="G3" s="1" t="s">
        <v>4</v>
      </c>
      <c r="H3" s="2" t="s">
        <v>5</v>
      </c>
      <c r="I3" s="47" t="s">
        <v>33</v>
      </c>
      <c r="J3" s="46" t="s">
        <v>4</v>
      </c>
      <c r="K3" s="46" t="s">
        <v>32</v>
      </c>
      <c r="L3" s="44" t="s">
        <v>45</v>
      </c>
      <c r="N3" s="109" t="s">
        <v>55</v>
      </c>
      <c r="O3" s="109"/>
    </row>
    <row r="4" spans="1:15" ht="14.4" x14ac:dyDescent="0.3">
      <c r="A4" s="108"/>
      <c r="B4" s="111"/>
      <c r="C4" s="113"/>
      <c r="D4" s="47" t="s">
        <v>6</v>
      </c>
      <c r="E4" s="44" t="s">
        <v>7</v>
      </c>
      <c r="F4" s="24" t="s">
        <v>52</v>
      </c>
      <c r="G4" s="3" t="s">
        <v>54</v>
      </c>
      <c r="H4" s="4" t="s">
        <v>8</v>
      </c>
      <c r="I4" s="60" t="s">
        <v>14</v>
      </c>
      <c r="J4" s="58" t="s">
        <v>14</v>
      </c>
      <c r="K4" s="58" t="s">
        <v>14</v>
      </c>
      <c r="L4" s="59" t="s">
        <v>14</v>
      </c>
      <c r="N4" s="8" t="s">
        <v>60</v>
      </c>
      <c r="O4" s="8" t="s">
        <v>39</v>
      </c>
    </row>
    <row r="5" spans="1:15" x14ac:dyDescent="0.25">
      <c r="A5" t="s">
        <v>39</v>
      </c>
      <c r="B5" s="5" t="s">
        <v>9</v>
      </c>
      <c r="C5" s="96" t="s">
        <v>37</v>
      </c>
      <c r="D5" s="100">
        <f>VLOOKUP(C5,Px!$D$16:$K$19,8,0)</f>
        <v>5902.8711999999996</v>
      </c>
      <c r="E5" s="98">
        <f>VLOOKUP(C5,Px!$D$16:$K$19,7,0)</f>
        <v>52.106999999999999</v>
      </c>
      <c r="F5" s="98"/>
      <c r="G5" s="6"/>
      <c r="H5" s="80">
        <f>COPELEC!I6/1000</f>
        <v>110.03934163082963</v>
      </c>
      <c r="I5" s="69">
        <f>+ROUND(H5*E5*1000,0)</f>
        <v>5733820</v>
      </c>
      <c r="J5" s="70">
        <f>ROUND(G5*D5*1000,0)</f>
        <v>0</v>
      </c>
      <c r="K5" s="69">
        <v>0</v>
      </c>
      <c r="L5" s="71">
        <f t="shared" ref="L5:L14" si="0">H5*F5*1000</f>
        <v>0</v>
      </c>
      <c r="N5" s="9" t="str">
        <f>"Active Energy: "&amp;TEXT(H17*1000,"###,###")&amp;" kWh"</f>
        <v>Active Energy: 437,822 kWh</v>
      </c>
      <c r="O5" s="10">
        <f>I17</f>
        <v>23125315</v>
      </c>
    </row>
    <row r="6" spans="1:15" x14ac:dyDescent="0.25">
      <c r="A6" t="s">
        <v>39</v>
      </c>
      <c r="B6" t="s">
        <v>9</v>
      </c>
      <c r="C6" s="97" t="s">
        <v>38</v>
      </c>
      <c r="D6" s="101">
        <f>VLOOKUP(C6,Px!$D$16:$K$19,8,0)</f>
        <v>6723.8281999999999</v>
      </c>
      <c r="E6" s="63">
        <f>VLOOKUP(C6,Px!$D$16:$K$19,7,0)</f>
        <v>57.334000000000003</v>
      </c>
      <c r="F6" s="63"/>
      <c r="G6" s="7"/>
      <c r="H6" s="81">
        <f>COPELEC!F6/1000</f>
        <v>7.537234394184801</v>
      </c>
      <c r="I6" s="72">
        <f t="shared" ref="I6:I16" si="1">+ROUND(H6*E6*1000,0)</f>
        <v>432140</v>
      </c>
      <c r="J6" s="73">
        <f t="shared" ref="J6:J15" si="2">ROUND(G6*D6*1000,0)</f>
        <v>0</v>
      </c>
      <c r="K6" s="72">
        <v>0</v>
      </c>
      <c r="L6" s="74">
        <f t="shared" si="0"/>
        <v>0</v>
      </c>
      <c r="N6" s="9" t="str">
        <f>"Capacity: "&amp;TEXT(G17*1000,"#,###")&amp;" kW"</f>
        <v>Capacity: 824 kW</v>
      </c>
      <c r="O6" s="10">
        <f>J17</f>
        <v>4948099</v>
      </c>
    </row>
    <row r="7" spans="1:15" x14ac:dyDescent="0.25">
      <c r="A7" t="s">
        <v>39</v>
      </c>
      <c r="B7" t="s">
        <v>9</v>
      </c>
      <c r="C7" s="97" t="s">
        <v>16</v>
      </c>
      <c r="D7" s="101">
        <f>VLOOKUP(C7,Px!$D$16:$K$19,8,0)</f>
        <v>6971.4520000000002</v>
      </c>
      <c r="E7" s="63">
        <f>VLOOKUP(C7,Px!$D$16:$K$19,7,0)</f>
        <v>60.210999999999999</v>
      </c>
      <c r="F7" s="63"/>
      <c r="G7" s="7"/>
      <c r="H7" s="81">
        <f>COPELEC!C6/1000</f>
        <v>5.6702581637918135</v>
      </c>
      <c r="I7" s="72">
        <f t="shared" si="1"/>
        <v>341412</v>
      </c>
      <c r="J7" s="73">
        <f t="shared" si="2"/>
        <v>0</v>
      </c>
      <c r="K7" s="72">
        <v>0</v>
      </c>
      <c r="L7" s="74">
        <f t="shared" si="0"/>
        <v>0</v>
      </c>
      <c r="N7" s="9" t="s">
        <v>13</v>
      </c>
      <c r="O7" s="10">
        <f>K17</f>
        <v>0</v>
      </c>
    </row>
    <row r="8" spans="1:15" x14ac:dyDescent="0.25">
      <c r="A8" t="s">
        <v>39</v>
      </c>
      <c r="B8" t="s">
        <v>9</v>
      </c>
      <c r="C8" s="97" t="s">
        <v>59</v>
      </c>
      <c r="D8" s="101">
        <f>VLOOKUP(C8,Px!$D$16:$K$19,8,0)</f>
        <v>7209.2269999999999</v>
      </c>
      <c r="E8" s="63">
        <f>VLOOKUP(C8,Px!$D$16:$K$19,7,0)</f>
        <v>58.68</v>
      </c>
      <c r="F8" s="63"/>
      <c r="G8" s="7"/>
      <c r="H8" s="81">
        <f>COPELEC!L6/1000</f>
        <v>0.39509513321738482</v>
      </c>
      <c r="I8" s="72">
        <f t="shared" si="1"/>
        <v>23184</v>
      </c>
      <c r="J8" s="73">
        <f t="shared" si="2"/>
        <v>0</v>
      </c>
      <c r="K8" s="72">
        <v>0</v>
      </c>
      <c r="L8" s="74">
        <f t="shared" ref="L8:L12" si="3">H8*F8*1000</f>
        <v>0</v>
      </c>
      <c r="N8" s="9" t="s">
        <v>45</v>
      </c>
      <c r="O8" s="10">
        <f>L17</f>
        <v>0</v>
      </c>
    </row>
    <row r="9" spans="1:15" x14ac:dyDescent="0.25">
      <c r="A9" t="s">
        <v>39</v>
      </c>
      <c r="B9" t="s">
        <v>10</v>
      </c>
      <c r="C9" s="97" t="s">
        <v>37</v>
      </c>
      <c r="D9" s="101">
        <f>VLOOKUP(C9,Px!$D$16:$K$19,8,0)</f>
        <v>5902.8711999999996</v>
      </c>
      <c r="E9" s="63">
        <f>VLOOKUP(C9,Px!$D$16:$K$19,7,0)</f>
        <v>52.106999999999999</v>
      </c>
      <c r="F9" s="63"/>
      <c r="G9" s="7"/>
      <c r="H9" s="81">
        <f>COPELEC!J7/1000</f>
        <v>173.0637142982514</v>
      </c>
      <c r="I9" s="72">
        <f>+ROUND(H9*E9*1000,0)</f>
        <v>9017831</v>
      </c>
      <c r="J9" s="73">
        <f t="shared" si="2"/>
        <v>0</v>
      </c>
      <c r="K9" s="72">
        <v>0</v>
      </c>
      <c r="L9" s="74">
        <f t="shared" si="3"/>
        <v>0</v>
      </c>
      <c r="N9" s="11" t="s">
        <v>12</v>
      </c>
      <c r="O9" s="12">
        <f>SUM(O5:O8)</f>
        <v>28073414</v>
      </c>
    </row>
    <row r="10" spans="1:15" x14ac:dyDescent="0.25">
      <c r="A10" t="s">
        <v>39</v>
      </c>
      <c r="B10" t="s">
        <v>10</v>
      </c>
      <c r="C10" s="97" t="s">
        <v>38</v>
      </c>
      <c r="D10" s="101">
        <f>VLOOKUP(C10,Px!$D$16:$K$19,8,0)</f>
        <v>6723.8281999999999</v>
      </c>
      <c r="E10" s="63">
        <f>VLOOKUP(C10,Px!$D$16:$K$19,7,0)</f>
        <v>57.334000000000003</v>
      </c>
      <c r="F10" s="63"/>
      <c r="G10" s="7"/>
      <c r="H10" s="81">
        <f>COPELEC!G7/1000</f>
        <v>11.837663539559291</v>
      </c>
      <c r="I10" s="72">
        <f t="shared" si="1"/>
        <v>678701</v>
      </c>
      <c r="J10" s="73">
        <f t="shared" si="2"/>
        <v>0</v>
      </c>
      <c r="K10" s="72">
        <v>0</v>
      </c>
      <c r="L10" s="74">
        <f t="shared" si="3"/>
        <v>0</v>
      </c>
    </row>
    <row r="11" spans="1:15" x14ac:dyDescent="0.25">
      <c r="A11" t="s">
        <v>39</v>
      </c>
      <c r="B11" t="s">
        <v>10</v>
      </c>
      <c r="C11" s="97" t="s">
        <v>16</v>
      </c>
      <c r="D11" s="101">
        <f>VLOOKUP(C11,Px!$D$16:$K$19,8,0)</f>
        <v>6971.4520000000002</v>
      </c>
      <c r="E11" s="63">
        <f>VLOOKUP(C11,Px!$D$16:$K$19,7,0)</f>
        <v>60.210999999999999</v>
      </c>
      <c r="F11" s="63"/>
      <c r="G11" s="7"/>
      <c r="H11" s="81">
        <f>COPELEC!D7/1000</f>
        <v>8.9149862276949889</v>
      </c>
      <c r="I11" s="72">
        <f t="shared" si="1"/>
        <v>536780</v>
      </c>
      <c r="J11" s="73">
        <f t="shared" si="2"/>
        <v>0</v>
      </c>
      <c r="K11" s="72">
        <v>0</v>
      </c>
      <c r="L11" s="74">
        <f t="shared" si="3"/>
        <v>0</v>
      </c>
    </row>
    <row r="12" spans="1:15" x14ac:dyDescent="0.25">
      <c r="A12" t="s">
        <v>39</v>
      </c>
      <c r="B12" t="s">
        <v>10</v>
      </c>
      <c r="C12" s="97" t="s">
        <v>59</v>
      </c>
      <c r="D12" s="101">
        <f>VLOOKUP(C12,Px!$D$16:$K$19,8,0)</f>
        <v>7209.2269999999999</v>
      </c>
      <c r="E12" s="63">
        <f>VLOOKUP(C12,Px!$D$16:$K$19,7,0)</f>
        <v>58.68</v>
      </c>
      <c r="F12" s="63"/>
      <c r="G12" s="7"/>
      <c r="H12" s="81">
        <f>COPELEC!M7/1000</f>
        <v>0.62018446284611906</v>
      </c>
      <c r="I12" s="72">
        <f t="shared" si="1"/>
        <v>36392</v>
      </c>
      <c r="J12" s="73">
        <f t="shared" si="2"/>
        <v>0</v>
      </c>
      <c r="K12" s="72">
        <v>0</v>
      </c>
      <c r="L12" s="74">
        <f t="shared" si="3"/>
        <v>0</v>
      </c>
    </row>
    <row r="13" spans="1:15" x14ac:dyDescent="0.25">
      <c r="A13" t="s">
        <v>39</v>
      </c>
      <c r="B13" t="s">
        <v>11</v>
      </c>
      <c r="C13" s="97" t="s">
        <v>37</v>
      </c>
      <c r="D13" s="101">
        <f>VLOOKUP(C13,Px!$D$16:$K$19,8,0)</f>
        <v>5902.8711999999996</v>
      </c>
      <c r="E13" s="63">
        <f>VLOOKUP(C13,Px!$D$16:$K$19,7,0)</f>
        <v>52.106999999999999</v>
      </c>
      <c r="F13" s="63"/>
      <c r="G13" s="7">
        <f>COPELEC!V8/1000</f>
        <v>0.73274034568766921</v>
      </c>
      <c r="H13" s="81">
        <f>COPELEC!K8/1000</f>
        <v>106.51014660952779</v>
      </c>
      <c r="I13" s="72">
        <f t="shared" si="1"/>
        <v>5549924</v>
      </c>
      <c r="J13" s="73">
        <f t="shared" si="2"/>
        <v>4325272</v>
      </c>
      <c r="K13" s="72">
        <v>0</v>
      </c>
      <c r="L13" s="74">
        <f t="shared" si="0"/>
        <v>0</v>
      </c>
    </row>
    <row r="14" spans="1:15" x14ac:dyDescent="0.25">
      <c r="A14" t="s">
        <v>39</v>
      </c>
      <c r="B14" t="s">
        <v>11</v>
      </c>
      <c r="C14" s="97" t="s">
        <v>38</v>
      </c>
      <c r="D14" s="101">
        <f>VLOOKUP(C14,Px!$D$16:$K$19,8,0)</f>
        <v>6723.8281999999999</v>
      </c>
      <c r="E14" s="63">
        <f>VLOOKUP(C14,Px!$D$16:$K$19,7,0)</f>
        <v>57.334000000000003</v>
      </c>
      <c r="F14" s="63"/>
      <c r="G14" s="7">
        <f>COPELEC!U8/1000</f>
        <v>5.0447970817257978E-2</v>
      </c>
      <c r="H14" s="81">
        <f>COPELEC!H8/1000</f>
        <v>7.3330488753920262</v>
      </c>
      <c r="I14" s="72">
        <f t="shared" si="1"/>
        <v>420433</v>
      </c>
      <c r="J14" s="73">
        <f t="shared" si="2"/>
        <v>339203</v>
      </c>
      <c r="K14" s="72">
        <v>0</v>
      </c>
      <c r="L14" s="74">
        <f t="shared" si="0"/>
        <v>0</v>
      </c>
    </row>
    <row r="15" spans="1:15" x14ac:dyDescent="0.25">
      <c r="A15" t="s">
        <v>39</v>
      </c>
      <c r="B15" t="s">
        <v>11</v>
      </c>
      <c r="C15" s="97" t="s">
        <v>16</v>
      </c>
      <c r="D15" s="101">
        <f>VLOOKUP(C15,Px!$D$16:$K$19,8,0)</f>
        <v>6971.4520000000002</v>
      </c>
      <c r="E15" s="63">
        <f>VLOOKUP(C15,Px!$D$16:$K$19,7,0)</f>
        <v>60.210999999999999</v>
      </c>
      <c r="F15" s="63"/>
      <c r="G15" s="7">
        <f>COPELEC!T8/1000</f>
        <v>3.7957838801459351E-2</v>
      </c>
      <c r="H15" s="81">
        <f>COPELEC!E8/1000</f>
        <v>5.5175001615750299</v>
      </c>
      <c r="I15" s="72">
        <f t="shared" si="1"/>
        <v>332214</v>
      </c>
      <c r="J15" s="73">
        <f t="shared" si="2"/>
        <v>264621</v>
      </c>
      <c r="K15" s="72">
        <v>0</v>
      </c>
      <c r="L15" s="74">
        <f>H15*F15*1000</f>
        <v>0</v>
      </c>
    </row>
    <row r="16" spans="1:15" x14ac:dyDescent="0.25">
      <c r="A16" t="s">
        <v>39</v>
      </c>
      <c r="B16" t="s">
        <v>11</v>
      </c>
      <c r="C16" t="s">
        <v>59</v>
      </c>
      <c r="D16" s="102">
        <f>VLOOKUP(C16,Px!$D$16:$K$19,8,0)</f>
        <v>7209.2269999999999</v>
      </c>
      <c r="E16" s="103">
        <f>VLOOKUP(C16,Px!$D$16:$K$19,7,0)</f>
        <v>58.68</v>
      </c>
      <c r="F16" s="66"/>
      <c r="G16" s="65">
        <f>COPELEC!W8/1000</f>
        <v>2.6359718403951952E-3</v>
      </c>
      <c r="H16" s="82">
        <f>COPELEC!N8/1000</f>
        <v>0.38316130513543767</v>
      </c>
      <c r="I16" s="67">
        <f t="shared" si="1"/>
        <v>22484</v>
      </c>
      <c r="J16" s="68">
        <f>ROUND(G16*D16*1000,0)</f>
        <v>19003</v>
      </c>
      <c r="K16" s="67">
        <v>0</v>
      </c>
      <c r="L16" s="68">
        <f>H16*F16*1000</f>
        <v>0</v>
      </c>
      <c r="M16" s="75"/>
    </row>
    <row r="17" spans="1:15" ht="14.4" x14ac:dyDescent="0.3">
      <c r="A17" s="14"/>
      <c r="B17" s="14"/>
      <c r="C17" s="14"/>
      <c r="D17" s="99"/>
      <c r="E17" s="43"/>
      <c r="F17" s="64" t="s">
        <v>12</v>
      </c>
      <c r="G17" s="79">
        <f>SUM(G5:G16)</f>
        <v>0.82378212714678167</v>
      </c>
      <c r="H17" s="83">
        <f t="shared" ref="H17" si="4">SUM(H5:H16)</f>
        <v>437.82233480200574</v>
      </c>
      <c r="I17" s="77">
        <f>SUM(I5:I16)</f>
        <v>23125315</v>
      </c>
      <c r="J17" s="77">
        <f>SUM(J5:J16)</f>
        <v>4948099</v>
      </c>
      <c r="K17" s="77">
        <f>SUM(K5:K16)</f>
        <v>0</v>
      </c>
      <c r="L17" s="78">
        <f>SUM(L5:L16)</f>
        <v>0</v>
      </c>
    </row>
    <row r="19" spans="1:15" x14ac:dyDescent="0.25">
      <c r="E19" s="9" t="s">
        <v>57</v>
      </c>
      <c r="F19" t="s">
        <v>58</v>
      </c>
    </row>
    <row r="23" spans="1:15" ht="13.8" x14ac:dyDescent="0.25">
      <c r="I23" s="55"/>
    </row>
    <row r="28" spans="1:15" x14ac:dyDescent="0.25">
      <c r="N28" s="13"/>
      <c r="O28" s="13"/>
    </row>
    <row r="30" spans="1:15" s="13" customFormat="1" ht="20.25" customHeight="1" x14ac:dyDescent="0.25">
      <c r="N30"/>
      <c r="O30"/>
    </row>
    <row r="32" spans="1:15" x14ac:dyDescent="0.25">
      <c r="I32" s="10"/>
      <c r="J32" s="1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I6" sqref="I6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5" t="s">
        <v>61</v>
      </c>
    </row>
    <row r="3" spans="1:27" ht="15" thickBot="1" x14ac:dyDescent="0.35">
      <c r="A3" s="25" t="s">
        <v>40</v>
      </c>
      <c r="B3" s="25" t="s">
        <v>79</v>
      </c>
      <c r="C3" s="114" t="s">
        <v>41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6"/>
      <c r="P3" s="114" t="s">
        <v>23</v>
      </c>
      <c r="Q3" s="115"/>
      <c r="R3" s="115"/>
      <c r="S3" s="115"/>
      <c r="T3" s="115"/>
      <c r="U3" s="115"/>
      <c r="V3" s="115"/>
      <c r="W3" s="116"/>
      <c r="Z3" s="26"/>
      <c r="AA3" s="27"/>
    </row>
    <row r="4" spans="1:27" ht="15" thickBot="1" x14ac:dyDescent="0.35">
      <c r="C4" s="117" t="s">
        <v>16</v>
      </c>
      <c r="D4" s="117"/>
      <c r="E4" s="117"/>
      <c r="F4" s="117" t="s">
        <v>38</v>
      </c>
      <c r="G4" s="117"/>
      <c r="H4" s="117"/>
      <c r="I4" s="117" t="s">
        <v>37</v>
      </c>
      <c r="J4" s="117"/>
      <c r="K4" s="117"/>
      <c r="L4" s="117" t="s">
        <v>59</v>
      </c>
      <c r="M4" s="117"/>
      <c r="N4" s="117"/>
      <c r="O4" s="118" t="s">
        <v>42</v>
      </c>
      <c r="P4" s="114" t="s">
        <v>43</v>
      </c>
      <c r="Q4" s="115"/>
      <c r="R4" s="115"/>
      <c r="S4" s="116"/>
      <c r="T4" s="114" t="s">
        <v>44</v>
      </c>
      <c r="U4" s="115"/>
      <c r="V4" s="115"/>
      <c r="W4" s="116"/>
      <c r="AA4" s="28"/>
    </row>
    <row r="5" spans="1:27" ht="15" thickBot="1" x14ac:dyDescent="0.35">
      <c r="A5" s="29" t="s">
        <v>46</v>
      </c>
      <c r="B5" s="30" t="s">
        <v>47</v>
      </c>
      <c r="C5" s="31" t="s">
        <v>34</v>
      </c>
      <c r="D5" s="32" t="s">
        <v>35</v>
      </c>
      <c r="E5" s="33" t="s">
        <v>36</v>
      </c>
      <c r="F5" s="31" t="s">
        <v>34</v>
      </c>
      <c r="G5" s="32" t="s">
        <v>35</v>
      </c>
      <c r="H5" s="33" t="s">
        <v>36</v>
      </c>
      <c r="I5" s="31" t="s">
        <v>34</v>
      </c>
      <c r="J5" s="32" t="s">
        <v>35</v>
      </c>
      <c r="K5" s="33" t="s">
        <v>36</v>
      </c>
      <c r="L5" s="31" t="s">
        <v>34</v>
      </c>
      <c r="M5" s="32" t="s">
        <v>35</v>
      </c>
      <c r="N5" s="33" t="s">
        <v>36</v>
      </c>
      <c r="O5" s="119"/>
      <c r="P5" s="34" t="s">
        <v>16</v>
      </c>
      <c r="Q5" s="34" t="s">
        <v>38</v>
      </c>
      <c r="R5" s="34" t="s">
        <v>37</v>
      </c>
      <c r="S5" s="35" t="s">
        <v>59</v>
      </c>
      <c r="T5" s="34" t="s">
        <v>16</v>
      </c>
      <c r="U5" s="35" t="s">
        <v>38</v>
      </c>
      <c r="V5" s="35" t="s">
        <v>37</v>
      </c>
      <c r="W5" s="35" t="s">
        <v>59</v>
      </c>
      <c r="AA5" s="28"/>
    </row>
    <row r="6" spans="1:27" ht="14.4" x14ac:dyDescent="0.3">
      <c r="A6" s="36" t="s">
        <v>48</v>
      </c>
      <c r="B6" s="37" t="s">
        <v>49</v>
      </c>
      <c r="C6" s="51">
        <v>5670.2581637918138</v>
      </c>
      <c r="D6" s="52">
        <v>0</v>
      </c>
      <c r="E6" s="52">
        <v>0</v>
      </c>
      <c r="F6" s="52">
        <v>7537.2343941848012</v>
      </c>
      <c r="G6" s="52">
        <v>0</v>
      </c>
      <c r="H6" s="52">
        <v>0</v>
      </c>
      <c r="I6" s="52">
        <v>110039.34163082963</v>
      </c>
      <c r="J6" s="52">
        <v>0</v>
      </c>
      <c r="K6" s="53">
        <v>0</v>
      </c>
      <c r="L6" s="52">
        <v>395.09513321738484</v>
      </c>
      <c r="M6" s="52">
        <v>0</v>
      </c>
      <c r="N6" s="53">
        <v>0</v>
      </c>
      <c r="O6" s="84">
        <f>SUM(C6:N6)</f>
        <v>123641.92932202363</v>
      </c>
      <c r="P6" s="38">
        <v>0</v>
      </c>
      <c r="Q6" s="39">
        <v>0</v>
      </c>
      <c r="R6" s="39">
        <v>0</v>
      </c>
      <c r="S6" s="39">
        <v>0</v>
      </c>
      <c r="T6" s="40">
        <v>0</v>
      </c>
      <c r="U6" s="40">
        <v>0</v>
      </c>
      <c r="V6" s="40">
        <v>0</v>
      </c>
      <c r="W6" s="40">
        <v>0</v>
      </c>
      <c r="X6" s="41"/>
      <c r="AA6" s="42"/>
    </row>
    <row r="7" spans="1:27" ht="14.4" x14ac:dyDescent="0.3">
      <c r="A7" s="36" t="s">
        <v>48</v>
      </c>
      <c r="B7" s="37" t="s">
        <v>50</v>
      </c>
      <c r="C7" s="51">
        <v>0</v>
      </c>
      <c r="D7" s="52">
        <v>8914.9862276949898</v>
      </c>
      <c r="E7" s="52">
        <v>0</v>
      </c>
      <c r="F7" s="52">
        <v>0</v>
      </c>
      <c r="G7" s="52">
        <v>11837.663539559291</v>
      </c>
      <c r="H7" s="52">
        <v>0</v>
      </c>
      <c r="I7" s="52">
        <v>0</v>
      </c>
      <c r="J7" s="52">
        <v>173063.71429825141</v>
      </c>
      <c r="K7" s="53">
        <v>0</v>
      </c>
      <c r="L7" s="52">
        <v>0</v>
      </c>
      <c r="M7" s="52">
        <v>620.184462846119</v>
      </c>
      <c r="N7" s="53">
        <v>0</v>
      </c>
      <c r="O7" s="84">
        <f t="shared" ref="O7:O8" si="0">SUM(C7:N7)</f>
        <v>194436.54852835179</v>
      </c>
      <c r="P7" s="38">
        <v>0</v>
      </c>
      <c r="Q7" s="39">
        <v>0</v>
      </c>
      <c r="R7" s="39">
        <v>0</v>
      </c>
      <c r="S7" s="39">
        <v>0</v>
      </c>
      <c r="T7" s="40">
        <v>0</v>
      </c>
      <c r="U7" s="40">
        <v>0</v>
      </c>
      <c r="V7" s="40">
        <v>0</v>
      </c>
      <c r="W7" s="40">
        <v>0</v>
      </c>
      <c r="X7" s="41"/>
      <c r="AA7" s="42"/>
    </row>
    <row r="8" spans="1:27" ht="14.4" x14ac:dyDescent="0.3">
      <c r="A8" s="36" t="s">
        <v>48</v>
      </c>
      <c r="B8" s="37" t="s">
        <v>51</v>
      </c>
      <c r="C8" s="51">
        <v>0</v>
      </c>
      <c r="D8" s="52">
        <v>0</v>
      </c>
      <c r="E8" s="52">
        <v>5517.5001615750298</v>
      </c>
      <c r="F8" s="52">
        <v>0</v>
      </c>
      <c r="G8" s="52">
        <v>0</v>
      </c>
      <c r="H8" s="52">
        <v>7333.0488753920263</v>
      </c>
      <c r="I8" s="52">
        <v>0</v>
      </c>
      <c r="J8" s="52">
        <v>0</v>
      </c>
      <c r="K8" s="53">
        <v>106510.1466095278</v>
      </c>
      <c r="L8" s="52">
        <v>0</v>
      </c>
      <c r="M8" s="52">
        <v>0</v>
      </c>
      <c r="N8" s="53">
        <v>383.16130513543766</v>
      </c>
      <c r="O8" s="84">
        <f t="shared" si="0"/>
        <v>119743.8569516303</v>
      </c>
      <c r="P8" s="38">
        <v>9.2656679029084815E-4</v>
      </c>
      <c r="Q8" s="39">
        <v>1.2314561595913615E-3</v>
      </c>
      <c r="R8" s="39">
        <v>1.7886499644292907E-2</v>
      </c>
      <c r="S8" s="39">
        <v>6.4345179930479446E-5</v>
      </c>
      <c r="T8" s="40">
        <v>37.957838801459353</v>
      </c>
      <c r="U8" s="40">
        <v>50.447970817257975</v>
      </c>
      <c r="V8" s="40">
        <v>732.74034568766922</v>
      </c>
      <c r="W8" s="40">
        <v>2.6359718403951953</v>
      </c>
      <c r="X8" s="41"/>
      <c r="AA8" s="42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90CA-F6D7-444A-AF2A-F9EDC73AFA39}">
  <dimension ref="C2:K19"/>
  <sheetViews>
    <sheetView workbookViewId="0">
      <selection activeCell="E16" sqref="E16:K19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6" t="s">
        <v>18</v>
      </c>
      <c r="D2" s="87"/>
      <c r="E2" s="87" t="s">
        <v>19</v>
      </c>
      <c r="F2" s="88" t="s">
        <v>20</v>
      </c>
    </row>
    <row r="3" spans="3:11" ht="13.8" x14ac:dyDescent="0.3">
      <c r="C3" s="16" t="s">
        <v>21</v>
      </c>
      <c r="D3" s="15" t="s">
        <v>22</v>
      </c>
      <c r="E3" s="15">
        <v>79.322000000000003</v>
      </c>
      <c r="F3" s="17" t="s">
        <v>62</v>
      </c>
      <c r="H3" s="120" t="s">
        <v>63</v>
      </c>
      <c r="I3" s="121"/>
    </row>
    <row r="4" spans="3:11" ht="13.8" x14ac:dyDescent="0.3">
      <c r="C4" s="18" t="s">
        <v>23</v>
      </c>
      <c r="D4" s="19" t="s">
        <v>24</v>
      </c>
      <c r="E4" s="19">
        <v>8.3592999999999993</v>
      </c>
      <c r="F4" s="20" t="s">
        <v>62</v>
      </c>
      <c r="H4" s="75" t="s">
        <v>64</v>
      </c>
      <c r="I4" s="89">
        <v>0.87432978856607546</v>
      </c>
    </row>
    <row r="5" spans="3:11" ht="13.8" x14ac:dyDescent="0.3">
      <c r="C5" s="86" t="s">
        <v>18</v>
      </c>
      <c r="D5" s="87"/>
      <c r="E5" s="87" t="s">
        <v>19</v>
      </c>
      <c r="F5" s="88" t="s">
        <v>20</v>
      </c>
      <c r="H5" s="90" t="s">
        <v>23</v>
      </c>
      <c r="I5" s="91">
        <v>1</v>
      </c>
    </row>
    <row r="6" spans="3:11" ht="13.8" x14ac:dyDescent="0.3">
      <c r="C6" s="16" t="s">
        <v>25</v>
      </c>
      <c r="D6" s="15"/>
      <c r="E6" s="15">
        <v>744.1</v>
      </c>
      <c r="F6" s="17" t="s">
        <v>77</v>
      </c>
    </row>
    <row r="7" spans="3:11" ht="13.8" x14ac:dyDescent="0.3">
      <c r="C7" s="16" t="s">
        <v>26</v>
      </c>
      <c r="D7" s="15"/>
      <c r="E7" s="76">
        <v>268.14</v>
      </c>
      <c r="F7" s="17" t="s">
        <v>77</v>
      </c>
    </row>
    <row r="8" spans="3:11" ht="13.8" x14ac:dyDescent="0.3">
      <c r="C8" s="16" t="s">
        <v>65</v>
      </c>
      <c r="D8" s="15"/>
      <c r="E8" s="92" t="s">
        <v>61</v>
      </c>
      <c r="F8" s="17"/>
    </row>
    <row r="9" spans="3:11" ht="13.8" x14ac:dyDescent="0.3">
      <c r="C9" s="16" t="s">
        <v>66</v>
      </c>
      <c r="D9" s="15"/>
      <c r="E9" s="93" t="s">
        <v>67</v>
      </c>
      <c r="F9" s="17"/>
    </row>
    <row r="10" spans="3:11" ht="13.8" x14ac:dyDescent="0.3">
      <c r="C10" s="16" t="s">
        <v>68</v>
      </c>
      <c r="D10" s="15"/>
      <c r="E10" s="76">
        <v>237.09</v>
      </c>
      <c r="F10" s="17"/>
    </row>
    <row r="11" spans="3:11" ht="13.8" x14ac:dyDescent="0.3">
      <c r="C11" s="16" t="s">
        <v>69</v>
      </c>
      <c r="D11" s="15"/>
      <c r="E11" s="21">
        <v>248.35900000000001</v>
      </c>
      <c r="F11" s="17"/>
    </row>
    <row r="12" spans="3:11" ht="13.8" x14ac:dyDescent="0.3">
      <c r="C12" s="18" t="s">
        <v>27</v>
      </c>
      <c r="D12" s="19"/>
      <c r="E12" s="22"/>
      <c r="F12" s="20" t="s">
        <v>78</v>
      </c>
    </row>
    <row r="15" spans="3:11" ht="41.4" x14ac:dyDescent="0.25">
      <c r="C15" s="45" t="s">
        <v>53</v>
      </c>
      <c r="D15" s="45" t="s">
        <v>28</v>
      </c>
      <c r="E15" s="94" t="s">
        <v>29</v>
      </c>
      <c r="F15" s="45" t="s">
        <v>56</v>
      </c>
      <c r="G15" s="45" t="s">
        <v>70</v>
      </c>
      <c r="H15" s="45" t="s">
        <v>71</v>
      </c>
      <c r="I15" s="45" t="s">
        <v>72</v>
      </c>
      <c r="J15" s="45" t="s">
        <v>30</v>
      </c>
      <c r="K15" s="45" t="s">
        <v>31</v>
      </c>
    </row>
    <row r="16" spans="3:11" x14ac:dyDescent="0.25">
      <c r="C16" t="s">
        <v>39</v>
      </c>
      <c r="D16" t="s">
        <v>74</v>
      </c>
      <c r="E16" s="95">
        <v>0.92920000000000003</v>
      </c>
      <c r="F16" s="95">
        <v>0.83909999999999996</v>
      </c>
      <c r="G16" s="50">
        <v>83.358756099101598</v>
      </c>
      <c r="H16" s="95">
        <v>7.9329003890851562</v>
      </c>
      <c r="I16" s="50">
        <v>3.2654414152094344</v>
      </c>
      <c r="J16" s="50">
        <v>52.106999999999999</v>
      </c>
      <c r="K16" s="95">
        <v>5902.8711999999996</v>
      </c>
    </row>
    <row r="17" spans="3:11" x14ac:dyDescent="0.25">
      <c r="C17" t="s">
        <v>39</v>
      </c>
      <c r="D17" t="s">
        <v>75</v>
      </c>
      <c r="E17" s="95">
        <v>1.0224</v>
      </c>
      <c r="F17" s="95">
        <v>0.95579999999999998</v>
      </c>
      <c r="G17" s="50">
        <v>91.719750576540548</v>
      </c>
      <c r="H17" s="95">
        <v>9.0361890023687188</v>
      </c>
      <c r="I17" s="50">
        <v>3.5929695468253615</v>
      </c>
      <c r="J17" s="50">
        <v>57.334000000000003</v>
      </c>
      <c r="K17" s="95">
        <v>6723.8281999999999</v>
      </c>
    </row>
    <row r="18" spans="3:11" x14ac:dyDescent="0.25">
      <c r="C18" t="s">
        <v>39</v>
      </c>
      <c r="D18" t="s">
        <v>73</v>
      </c>
      <c r="E18" s="95">
        <v>1.0737000000000001</v>
      </c>
      <c r="F18" s="95">
        <v>0.99099999999999999</v>
      </c>
      <c r="G18" s="50">
        <v>96.321885948778942</v>
      </c>
      <c r="H18" s="95">
        <v>9.3689718574465388</v>
      </c>
      <c r="I18" s="50">
        <v>3.7732505892276906</v>
      </c>
      <c r="J18" s="50">
        <v>60.210999999999999</v>
      </c>
      <c r="K18" s="95">
        <v>6971.4520000000002</v>
      </c>
    </row>
    <row r="19" spans="3:11" x14ac:dyDescent="0.25">
      <c r="C19" t="s">
        <v>39</v>
      </c>
      <c r="D19" t="s">
        <v>76</v>
      </c>
      <c r="E19" s="95">
        <v>1.0464</v>
      </c>
      <c r="F19" s="95">
        <v>1.0247999999999999</v>
      </c>
      <c r="G19" s="50">
        <v>93.872796364722248</v>
      </c>
      <c r="H19" s="95">
        <v>9.6885190307883065</v>
      </c>
      <c r="I19" s="50">
        <v>3.6773115549668014</v>
      </c>
      <c r="J19" s="50">
        <v>58.68</v>
      </c>
      <c r="K19" s="95">
        <v>7209.2269999999999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2022-07-11T11:04:52Z</dcterms:modified>
</cp:coreProperties>
</file>