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"/>
    </mc:Choice>
  </mc:AlternateContent>
  <xr:revisionPtr revIDLastSave="0" documentId="13_ncr:1_{1D8FCC9D-8934-4CBD-9885-2ACFA6A3278B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OPELAN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E6" i="1" l="1"/>
  <c r="E7" i="1"/>
  <c r="D6" i="1"/>
  <c r="D7" i="1"/>
  <c r="E5" i="1"/>
  <c r="D5" i="1"/>
  <c r="H5" i="1" l="1" a="1"/>
  <c r="H5" i="1" s="1"/>
  <c r="I5" i="1" s="1"/>
  <c r="G7" i="1"/>
  <c r="J7" i="1" s="1"/>
  <c r="G6" i="1"/>
  <c r="J6" i="1" s="1"/>
  <c r="J5" i="1"/>
  <c r="H7" i="1" a="1"/>
  <c r="H7" i="1" s="1"/>
  <c r="I7" i="1" s="1"/>
  <c r="H6" i="1"/>
  <c r="I6" i="1" s="1"/>
  <c r="L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<sst xmlns="http://schemas.openxmlformats.org/spreadsheetml/2006/main" count="106" uniqueCount="71">
  <si>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</si>
  <si>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</si>
  <si>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</si>
  <si>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</si>
  <si>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</si>
  <si>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</si>
  <si>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</si>
  <si>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</si>
  <si>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</si>
  <si>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</si>
  <si>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</si>
  <si>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</si>
  <si>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</si>
  <si>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</si>
  <si>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</si>
  <si>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</si>
  <si>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</si>
  <si>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</si>
  <si>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</si>
  <si>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</si>
  <si>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</si>
  <si>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</si>
  <si>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</si>
  <si>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</si>
  <si>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</si>
  <si>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</si>
  <si>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</si>
  <si>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</si>
  <si>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</si>
  <si>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</si>
  <si>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</si>
  <si>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</si>
  <si>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</si>
  <si>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</si>
  <si>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</si>
  <si>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</si>
  <si>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</si>
  <si>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</si>
  <si>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</si>
  <si>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</si>
  <si>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</si>
  <si>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</si>
  <si>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</si>
  <si>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</si>
  <si>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</si>
  <si>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</si>
  <si>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</si>
  <si>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</si>
  <si>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</si>
  <si>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</si>
  <si>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</si>
  <si>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</si>
  <si>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</si>
  <si>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</si>
  <si>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</si>
  <si>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</si>
  <si>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2015/01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</si>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</sst>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#,##0.000"/>
    <numFmt numFmtId="170" formatCode="_ * #,##0_ ;_ * \-#,##0_ ;_ * &quot;-&quot;_ ;_ @_ "/>
  </numFmts>
  <fonts count="17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6" fillId="0" borderId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166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7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8" borderId="17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8" borderId="19" xfId="2" applyFont="1" applyFill="1" applyBorder="1" applyAlignment="1">
      <alignment horizontal="center" vertical="center"/>
    </xf>
    <xf numFmtId="0" fontId="11" fillId="8" borderId="20" xfId="2" applyFont="1" applyFill="1" applyBorder="1" applyAlignment="1">
      <alignment horizontal="center" vertical="center"/>
    </xf>
    <xf numFmtId="0" fontId="11" fillId="8" borderId="21" xfId="2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4" fontId="0" fillId="0" borderId="0" xfId="1" applyFont="1"/>
    <xf numFmtId="167" fontId="13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4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168" fontId="3" fillId="3" borderId="6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168" fontId="3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2" fillId="4" borderId="2" xfId="0" applyFont="1" applyFill="1" applyBorder="1" applyAlignment="1">
      <alignment horizontal="center"/>
    </xf>
    <xf numFmtId="0" fontId="15" fillId="0" borderId="16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3" fontId="0" fillId="0" borderId="4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  <xf numFmtId="0" fontId="0" fillId="0" borderId="2" xfId="0" applyBorder="1" applyAlignment="1">
      <alignment horizontal="right"/>
    </xf>
    <xf numFmtId="3" fontId="0" fillId="0" borderId="2" xfId="0" applyNumberFormat="1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3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15" fillId="0" borderId="16" xfId="0" applyNumberFormat="1" applyFont="1" applyBorder="1" applyAlignment="1">
      <alignment horizontal="right" vertical="center"/>
    </xf>
    <xf numFmtId="0" fontId="0" fillId="0" borderId="1" xfId="0" applyBorder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2" applyFont="1" applyBorder="1" applyAlignment="1">
      <alignment horizontal="center"/>
    </xf>
    <xf numFmtId="0" fontId="11" fillId="0" borderId="12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7">
    <cellStyle name="Millares" xfId="1" builtinId="3"/>
    <cellStyle name="Millares [0] 2" xfId="5" xr:uid="{0BC00931-01A5-4242-B2F2-D96526CEFDAC}"/>
    <cellStyle name="Normal" xfId="0" builtinId="0"/>
    <cellStyle name="Normal 2" xfId="3" xr:uid="{33B091C6-951C-48A6-BABB-685EDDEB4E71}"/>
    <cellStyle name="Normal 4" xfId="6" xr:uid="{28929046-880D-4812-9C7B-2FBA172464FD}"/>
    <cellStyle name="Porcentaje 2" xfId="4" xr:uid="{53FBBD5F-DE52-43B6-9D14-F2A8D844BBCE}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J8" sqref="J8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7"/>
      <c r="G2" s="47"/>
      <c r="H2" s="48"/>
      <c r="I2" s="105" t="s">
        <v>13</v>
      </c>
      <c r="J2" s="106"/>
      <c r="K2" s="106"/>
      <c r="L2" s="107"/>
      <c r="N2" s="81" t="s">
        <v>45</v>
      </c>
      <c r="O2" s="81"/>
    </row>
    <row r="3" spans="1:15" ht="14.4" x14ac:dyDescent="0.3">
      <c r="A3" s="108" t="s">
        <v>12</v>
      </c>
      <c r="B3" s="110" t="s">
        <v>0</v>
      </c>
      <c r="C3" s="112" t="s">
        <v>1</v>
      </c>
      <c r="D3" s="57" t="s">
        <v>2</v>
      </c>
      <c r="E3" s="56" t="s">
        <v>3</v>
      </c>
      <c r="F3" s="26" t="s">
        <v>38</v>
      </c>
      <c r="G3" s="1" t="s">
        <v>4</v>
      </c>
      <c r="H3" s="2" t="s">
        <v>5</v>
      </c>
      <c r="I3" s="46" t="s">
        <v>29</v>
      </c>
      <c r="J3" s="45" t="s">
        <v>4</v>
      </c>
      <c r="K3" s="45" t="s">
        <v>28</v>
      </c>
      <c r="L3" s="43" t="s">
        <v>38</v>
      </c>
      <c r="N3" s="8" t="s">
        <v>49</v>
      </c>
      <c r="O3" s="8" t="s">
        <v>54</v>
      </c>
    </row>
    <row r="4" spans="1:15" x14ac:dyDescent="0.25">
      <c r="A4" s="109"/>
      <c r="B4" s="111"/>
      <c r="C4" s="113"/>
      <c r="D4" s="46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60" t="s">
        <v>11</v>
      </c>
      <c r="J4" s="58" t="s">
        <v>11</v>
      </c>
      <c r="K4" s="58" t="s">
        <v>11</v>
      </c>
      <c r="L4" s="59" t="s">
        <v>11</v>
      </c>
      <c r="N4" s="84" t="str">
        <f>"Active Energy: "&amp;TEXT(H8*1000,"#,###")&amp;" kWh"</f>
        <v>Active Energy: 29,055 kWh</v>
      </c>
      <c r="O4" s="85">
        <f>I8</f>
        <v>1082446</v>
      </c>
    </row>
    <row r="5" spans="1:15" x14ac:dyDescent="0.25">
      <c r="A5" t="s">
        <v>54</v>
      </c>
      <c r="B5" s="5" t="s">
        <v>57</v>
      </c>
      <c r="C5" s="5" t="s">
        <v>33</v>
      </c>
      <c r="D5" s="99">
        <f>VLOOKUP($C5,Px!$D$16:$K$18,8,0)</f>
        <v>5891.5150999999996</v>
      </c>
      <c r="E5" s="63">
        <f>VLOOKUP($C5,Px!$D$16:$K$18,7,0)</f>
        <v>36.408999999999999</v>
      </c>
      <c r="F5" s="63"/>
      <c r="G5" s="6">
        <f>+COOPELAN!M6/1000</f>
        <v>4.8104057730876783E-3</v>
      </c>
      <c r="H5" s="65" cm="1">
        <f t="array" ref="H5">SUM(COOPELAN!C6:E6/1000)</f>
        <v>2.4859398485624431</v>
      </c>
      <c r="I5" s="67">
        <f>ROUND(H5*E5*1000,0)</f>
        <v>90511</v>
      </c>
      <c r="J5" s="68">
        <f>ROUND(G5*D5*1000,0)</f>
        <v>28341</v>
      </c>
      <c r="K5" s="68"/>
      <c r="L5" s="69">
        <f t="shared" ref="L5:L7" si="0">H5*F5*1000</f>
        <v>0</v>
      </c>
      <c r="N5" s="86" t="str">
        <f>"Capacity: "&amp;TEXT(G8*1000,"###")&amp;" kW"</f>
        <v>Capacity: 56 kW</v>
      </c>
      <c r="O5" s="87">
        <f>J8</f>
        <v>327481</v>
      </c>
    </row>
    <row r="6" spans="1:15" x14ac:dyDescent="0.25">
      <c r="A6" t="s">
        <v>54</v>
      </c>
      <c r="B6" t="s">
        <v>57</v>
      </c>
      <c r="C6" s="96" t="s">
        <v>53</v>
      </c>
      <c r="D6" s="100">
        <f>VLOOKUP($C6,Px!$D$16:$K$18,8,0)</f>
        <v>5798.8347999999996</v>
      </c>
      <c r="E6" s="64">
        <f>VLOOKUP($C6,Px!$D$16:$K$18,7,0)</f>
        <v>37.365000000000002</v>
      </c>
      <c r="F6" s="64"/>
      <c r="G6" s="7">
        <f>+COOPELAN!N6/1000</f>
        <v>5.0368571525888195E-2</v>
      </c>
      <c r="H6" s="66">
        <f>SUM(COOPELAN!F6:H6)/1000</f>
        <v>25.939128570973899</v>
      </c>
      <c r="I6" s="70">
        <f>ROUND(H6*E6*1000,0)</f>
        <v>969216</v>
      </c>
      <c r="J6" s="71">
        <f>ROUND(G6*D6*1000,0)</f>
        <v>292079</v>
      </c>
      <c r="K6" s="71"/>
      <c r="L6" s="72">
        <f t="shared" si="0"/>
        <v>0</v>
      </c>
      <c r="N6" s="86" t="s">
        <v>10</v>
      </c>
      <c r="O6" s="87">
        <f>K8</f>
        <v>0</v>
      </c>
    </row>
    <row r="7" spans="1:15" x14ac:dyDescent="0.25">
      <c r="A7" t="s">
        <v>54</v>
      </c>
      <c r="B7" t="s">
        <v>57</v>
      </c>
      <c r="C7" s="96" t="s">
        <v>55</v>
      </c>
      <c r="D7" s="101">
        <f>VLOOKUP($C7,Px!$D$16:$K$18,8,0)</f>
        <v>5774.9625999999998</v>
      </c>
      <c r="E7" s="102">
        <f>VLOOKUP($C7,Px!$D$16:$K$18,7,0)</f>
        <v>36.091000000000001</v>
      </c>
      <c r="F7" s="64"/>
      <c r="G7" s="7">
        <f>+COOPELAN!O6/1000</f>
        <v>1.222705674072886E-3</v>
      </c>
      <c r="H7" s="66" cm="1">
        <f t="array" ref="H7">SUM(COOPELAN!I6:K6/1000)</f>
        <v>0.62948056905692729</v>
      </c>
      <c r="I7" s="70">
        <f>ROUND(H7*E7*1000,0)</f>
        <v>22719</v>
      </c>
      <c r="J7" s="71">
        <f>ROUND(G7*D7*1000,0)</f>
        <v>7061</v>
      </c>
      <c r="K7" s="71"/>
      <c r="L7" s="72">
        <f t="shared" si="0"/>
        <v>0</v>
      </c>
      <c r="N7" s="88" t="s">
        <v>38</v>
      </c>
      <c r="O7" s="89">
        <f>L8</f>
        <v>0</v>
      </c>
    </row>
    <row r="8" spans="1:15" ht="14.4" x14ac:dyDescent="0.3">
      <c r="A8" s="14"/>
      <c r="B8" s="14"/>
      <c r="C8" s="14"/>
      <c r="D8" s="97"/>
      <c r="E8" s="98"/>
      <c r="F8" s="76" t="s">
        <v>9</v>
      </c>
      <c r="G8" s="77">
        <f t="shared" ref="G8:L8" si="1">SUM(G5:G7)</f>
        <v>5.6401682973048761E-2</v>
      </c>
      <c r="H8" s="79">
        <f t="shared" si="1"/>
        <v>29.054548988593268</v>
      </c>
      <c r="I8" s="78">
        <f t="shared" si="1"/>
        <v>1082446</v>
      </c>
      <c r="J8" s="78">
        <f t="shared" si="1"/>
        <v>327481</v>
      </c>
      <c r="K8" s="78">
        <f t="shared" si="1"/>
        <v>0</v>
      </c>
      <c r="L8" s="75">
        <f t="shared" si="1"/>
        <v>0</v>
      </c>
      <c r="N8" s="11" t="s">
        <v>9</v>
      </c>
      <c r="O8" s="12">
        <f>SUM(O4:O7)</f>
        <v>1409927</v>
      </c>
    </row>
    <row r="10" spans="1:15" x14ac:dyDescent="0.25">
      <c r="E10" s="9" t="s">
        <v>47</v>
      </c>
      <c r="F10" t="s">
        <v>48</v>
      </c>
      <c r="L10" s="104"/>
      <c r="M10" s="73"/>
    </row>
    <row r="14" spans="1:15" ht="13.8" x14ac:dyDescent="0.25">
      <c r="I14" s="55"/>
    </row>
    <row r="21" spans="1:1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5" x14ac:dyDescent="0.25">
      <c r="N22" s="13"/>
      <c r="O22" s="13"/>
    </row>
    <row r="23" spans="1:15" x14ac:dyDescent="0.25">
      <c r="I23" s="10"/>
      <c r="J23" s="10"/>
    </row>
    <row r="24" spans="1:15" s="13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6"/>
  <sheetViews>
    <sheetView workbookViewId="0">
      <selection activeCell="H18" sqref="H18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2" t="s">
        <v>56</v>
      </c>
    </row>
    <row r="3" spans="1:19" ht="15" thickBot="1" x14ac:dyDescent="0.35">
      <c r="A3" s="28" t="s">
        <v>34</v>
      </c>
      <c r="B3" s="28" t="s">
        <v>70</v>
      </c>
      <c r="C3" s="114" t="s">
        <v>35</v>
      </c>
      <c r="D3" s="115"/>
      <c r="E3" s="115"/>
      <c r="F3" s="115"/>
      <c r="G3" s="115"/>
      <c r="H3" s="115"/>
      <c r="I3" s="115"/>
      <c r="J3" s="115"/>
      <c r="K3" s="115"/>
      <c r="L3" s="116"/>
      <c r="M3" s="114" t="s">
        <v>19</v>
      </c>
      <c r="N3" s="115"/>
      <c r="O3" s="116"/>
      <c r="R3" s="29"/>
      <c r="S3" s="30"/>
    </row>
    <row r="4" spans="1:19" ht="15" thickBot="1" x14ac:dyDescent="0.35">
      <c r="C4" s="117" t="s">
        <v>50</v>
      </c>
      <c r="D4" s="117"/>
      <c r="E4" s="117"/>
      <c r="F4" s="117" t="s">
        <v>51</v>
      </c>
      <c r="G4" s="117"/>
      <c r="H4" s="117"/>
      <c r="I4" s="117" t="s">
        <v>52</v>
      </c>
      <c r="J4" s="117"/>
      <c r="K4" s="117"/>
      <c r="L4" s="118" t="s">
        <v>36</v>
      </c>
      <c r="M4" s="114" t="s">
        <v>37</v>
      </c>
      <c r="N4" s="115"/>
      <c r="O4" s="116"/>
      <c r="S4" s="31"/>
    </row>
    <row r="5" spans="1:19" ht="15" thickBot="1" x14ac:dyDescent="0.35">
      <c r="A5" s="32" t="s">
        <v>39</v>
      </c>
      <c r="B5" s="33" t="s">
        <v>40</v>
      </c>
      <c r="C5" s="34" t="s">
        <v>30</v>
      </c>
      <c r="D5" s="35" t="s">
        <v>31</v>
      </c>
      <c r="E5" s="36" t="s">
        <v>32</v>
      </c>
      <c r="F5" s="34" t="s">
        <v>30</v>
      </c>
      <c r="G5" s="35" t="s">
        <v>31</v>
      </c>
      <c r="H5" s="36" t="s">
        <v>32</v>
      </c>
      <c r="I5" s="34" t="s">
        <v>30</v>
      </c>
      <c r="J5" s="35" t="s">
        <v>31</v>
      </c>
      <c r="K5" s="36" t="s">
        <v>32</v>
      </c>
      <c r="L5" s="119"/>
      <c r="M5" s="37" t="s">
        <v>50</v>
      </c>
      <c r="N5" s="38" t="s">
        <v>51</v>
      </c>
      <c r="O5" s="38" t="s">
        <v>52</v>
      </c>
      <c r="S5" s="31"/>
    </row>
    <row r="6" spans="1:19" ht="14.4" x14ac:dyDescent="0.3">
      <c r="A6" s="39" t="s">
        <v>41</v>
      </c>
      <c r="B6" s="40" t="s">
        <v>57</v>
      </c>
      <c r="C6" s="51">
        <v>713.20927513904098</v>
      </c>
      <c r="D6" s="52">
        <v>1087.551962921902</v>
      </c>
      <c r="E6" s="52">
        <v>685.17861050150009</v>
      </c>
      <c r="F6" s="52">
        <v>7348.0950469412292</v>
      </c>
      <c r="G6" s="52">
        <v>11416.697412070653</v>
      </c>
      <c r="H6" s="52">
        <v>7174.3361119620167</v>
      </c>
      <c r="I6" s="52">
        <v>177.51203039410169</v>
      </c>
      <c r="J6" s="52">
        <v>277.81030454865538</v>
      </c>
      <c r="K6" s="53">
        <v>174.15823411417023</v>
      </c>
      <c r="L6" s="50">
        <f>SUM(C6:K6)</f>
        <v>29054.548988593269</v>
      </c>
      <c r="M6" s="103">
        <v>4.8104057730876786</v>
      </c>
      <c r="N6" s="103">
        <v>50.368571525888193</v>
      </c>
      <c r="O6" s="103">
        <v>1.2227056740728859</v>
      </c>
      <c r="P6" s="41"/>
      <c r="S6" s="42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6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64C5-1B80-4F2E-A90B-DA65E71950CD}">
  <dimension ref="C2:K18"/>
  <sheetViews>
    <sheetView workbookViewId="0">
      <selection activeCell="D18" sqref="D1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14</v>
      </c>
      <c r="D2" s="16"/>
      <c r="E2" s="16" t="s">
        <v>15</v>
      </c>
      <c r="F2" s="17" t="s">
        <v>16</v>
      </c>
    </row>
    <row r="3" spans="3:11" ht="13.8" x14ac:dyDescent="0.3">
      <c r="C3" s="19" t="s">
        <v>17</v>
      </c>
      <c r="D3" s="18" t="s">
        <v>18</v>
      </c>
      <c r="E3" s="18">
        <v>46.65</v>
      </c>
      <c r="F3" s="20" t="s">
        <v>58</v>
      </c>
      <c r="H3" s="120" t="s">
        <v>59</v>
      </c>
      <c r="I3" s="121"/>
    </row>
    <row r="4" spans="3:11" ht="13.8" x14ac:dyDescent="0.3">
      <c r="C4" s="21" t="s">
        <v>19</v>
      </c>
      <c r="D4" s="22" t="s">
        <v>20</v>
      </c>
      <c r="E4" s="22">
        <v>8.3592999999999993</v>
      </c>
      <c r="F4" s="23" t="s">
        <v>58</v>
      </c>
      <c r="H4" s="73" t="s">
        <v>60</v>
      </c>
      <c r="I4" s="90">
        <v>1</v>
      </c>
    </row>
    <row r="5" spans="3:11" ht="13.8" x14ac:dyDescent="0.3">
      <c r="C5" s="15" t="s">
        <v>14</v>
      </c>
      <c r="D5" s="16"/>
      <c r="E5" s="16" t="s">
        <v>15</v>
      </c>
      <c r="F5" s="17" t="s">
        <v>16</v>
      </c>
      <c r="H5" s="91" t="s">
        <v>19</v>
      </c>
      <c r="I5" s="92">
        <v>1</v>
      </c>
    </row>
    <row r="6" spans="3:11" ht="13.8" x14ac:dyDescent="0.3">
      <c r="C6" s="19" t="s">
        <v>21</v>
      </c>
      <c r="D6" s="18"/>
      <c r="E6" s="18">
        <v>744.1</v>
      </c>
      <c r="F6" s="83">
        <v>44562</v>
      </c>
    </row>
    <row r="7" spans="3:11" ht="13.8" x14ac:dyDescent="0.3">
      <c r="C7" s="19" t="s">
        <v>22</v>
      </c>
      <c r="D7" s="18"/>
      <c r="E7" s="74">
        <v>268.14</v>
      </c>
      <c r="F7" s="83">
        <v>44562</v>
      </c>
    </row>
    <row r="8" spans="3:11" ht="13.8" x14ac:dyDescent="0.3">
      <c r="C8" s="19" t="s">
        <v>61</v>
      </c>
      <c r="D8" s="18"/>
      <c r="E8" s="93" t="s">
        <v>56</v>
      </c>
      <c r="F8" s="20"/>
    </row>
    <row r="9" spans="3:11" ht="13.8" x14ac:dyDescent="0.3">
      <c r="C9" s="19" t="s">
        <v>62</v>
      </c>
      <c r="D9" s="18"/>
      <c r="E9" s="94" t="s">
        <v>63</v>
      </c>
      <c r="F9" s="20"/>
    </row>
    <row r="10" spans="3:11" ht="13.8" x14ac:dyDescent="0.3">
      <c r="C10" s="19" t="s">
        <v>64</v>
      </c>
      <c r="D10" s="18"/>
      <c r="E10" s="74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23</v>
      </c>
      <c r="D12" s="22"/>
      <c r="E12" s="25"/>
      <c r="F12" s="23" t="s">
        <v>66</v>
      </c>
    </row>
    <row r="15" spans="3:11" ht="41.4" x14ac:dyDescent="0.25">
      <c r="C15" s="44" t="s">
        <v>43</v>
      </c>
      <c r="D15" s="44" t="s">
        <v>24</v>
      </c>
      <c r="E15" s="95" t="s">
        <v>25</v>
      </c>
      <c r="F15" s="44" t="s">
        <v>46</v>
      </c>
      <c r="G15" s="44" t="s">
        <v>67</v>
      </c>
      <c r="H15" s="44" t="s">
        <v>68</v>
      </c>
      <c r="I15" s="44" t="s">
        <v>69</v>
      </c>
      <c r="J15" s="44" t="s">
        <v>26</v>
      </c>
      <c r="K15" s="44" t="s">
        <v>27</v>
      </c>
    </row>
    <row r="16" spans="3:11" x14ac:dyDescent="0.25">
      <c r="C16" t="s">
        <v>54</v>
      </c>
      <c r="D16" t="s">
        <v>33</v>
      </c>
      <c r="E16" s="80">
        <v>0.92920000000000003</v>
      </c>
      <c r="F16" s="80">
        <v>0.83909999999999996</v>
      </c>
      <c r="G16" s="49">
        <v>48.929739568169673</v>
      </c>
      <c r="H16" s="80">
        <v>7.9176388388327359</v>
      </c>
      <c r="I16" s="49">
        <v>0</v>
      </c>
      <c r="J16" s="49">
        <v>36.408999999999999</v>
      </c>
      <c r="K16" s="80">
        <v>5891.5150999999996</v>
      </c>
    </row>
    <row r="17" spans="3:11" x14ac:dyDescent="0.25">
      <c r="C17" t="s">
        <v>54</v>
      </c>
      <c r="D17" t="s">
        <v>51</v>
      </c>
      <c r="E17" s="80">
        <v>0.9536</v>
      </c>
      <c r="F17" s="80">
        <v>0.82589999999999997</v>
      </c>
      <c r="G17" s="49">
        <v>50.21459282415691</v>
      </c>
      <c r="H17" s="80">
        <v>7.7930853497699397</v>
      </c>
      <c r="I17" s="49">
        <v>0</v>
      </c>
      <c r="J17" s="49">
        <v>37.365000000000002</v>
      </c>
      <c r="K17" s="80">
        <v>5798.8347999999996</v>
      </c>
    </row>
    <row r="18" spans="3:11" x14ac:dyDescent="0.25">
      <c r="C18" t="s">
        <v>54</v>
      </c>
      <c r="D18" t="s">
        <v>55</v>
      </c>
      <c r="E18" s="80">
        <v>0.92110000000000003</v>
      </c>
      <c r="F18" s="80">
        <v>0.82250000000000001</v>
      </c>
      <c r="G18" s="49">
        <v>48.503210413518168</v>
      </c>
      <c r="H18" s="80">
        <v>7.7610033904658859</v>
      </c>
      <c r="I18" s="49">
        <v>0</v>
      </c>
      <c r="J18" s="49">
        <v>36.091000000000001</v>
      </c>
      <c r="K18" s="80">
        <v>5774.9625999999998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2022-08-09T13:31:46Z</dcterms:modified>
</cp:coreProperties>
</file>