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"/>
    </mc:Choice>
  </mc:AlternateContent>
  <xr:revisionPtr revIDLastSave="0" documentId="13_ncr:1_{6CDC908D-2B31-44AD-84FF-90471F09381C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4" r:id="rId3"/>
  </sheets>
  <externalReferences>
    <externalReference r:id="rId4"/>
  </externalReferenc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" l="1"/>
  <c r="E11" i="4"/>
  <c r="E10" i="4"/>
  <c r="E8" i="4"/>
  <c r="F4" i="4" s="1"/>
  <c r="F7" i="4"/>
  <c r="E7" i="4"/>
  <c r="F6" i="4"/>
  <c r="E6" i="4"/>
  <c r="I5" i="4"/>
  <c r="I4" i="4"/>
  <c r="E4" i="4"/>
  <c r="F3" i="4"/>
  <c r="E3" i="4"/>
  <c r="G11" i="1" l="1"/>
  <c r="J11" i="1" s="1"/>
  <c r="L6" i="3"/>
  <c r="L7" i="3"/>
  <c r="L8" i="3"/>
  <c r="E6" i="1"/>
  <c r="E7" i="1"/>
  <c r="E8" i="1"/>
  <c r="E9" i="1"/>
  <c r="E10" i="1"/>
  <c r="E11" i="1"/>
  <c r="E12" i="1"/>
  <c r="E13" i="1"/>
  <c r="D6" i="1"/>
  <c r="J6" i="1" s="1"/>
  <c r="D7" i="1"/>
  <c r="J7" i="1" s="1"/>
  <c r="D8" i="1"/>
  <c r="J8" i="1" s="1"/>
  <c r="D9" i="1"/>
  <c r="J9" i="1" s="1"/>
  <c r="D10" i="1"/>
  <c r="J10" i="1" s="1"/>
  <c r="D11" i="1"/>
  <c r="D12" i="1"/>
  <c r="D13" i="1"/>
  <c r="E5" i="1"/>
  <c r="D5" i="1"/>
  <c r="J5" i="1" s="1"/>
  <c r="G13" i="1" l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<sst xmlns="http://schemas.openxmlformats.org/spreadsheetml/2006/main" count="124" uniqueCount="74">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</sst>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4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/>
      <sheetData sheetId="1">
        <row r="3">
          <cell r="I3" t="str">
            <v>9T S2/2021</v>
          </cell>
        </row>
      </sheetData>
      <sheetData sheetId="2"/>
      <sheetData sheetId="3">
        <row r="5">
          <cell r="C5" t="str">
            <v>9T Enero 2022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0.87432978856607546</v>
          </cell>
        </row>
      </sheetData>
      <sheetData sheetId="4">
        <row r="3">
          <cell r="C3" t="str">
            <v>2015/02</v>
          </cell>
        </row>
        <row r="5">
          <cell r="C5">
            <v>79.322000000000003</v>
          </cell>
        </row>
        <row r="6">
          <cell r="C6">
            <v>8.3592999999999993</v>
          </cell>
        </row>
        <row r="7">
          <cell r="C7">
            <v>237.09</v>
          </cell>
        </row>
      </sheetData>
      <sheetData sheetId="5"/>
      <sheetData sheetId="6">
        <row r="5">
          <cell r="G5">
            <v>248.35900000000001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D26" sqref="D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3"/>
      <c r="B2" s="53"/>
      <c r="C2" s="60"/>
      <c r="D2" s="61"/>
      <c r="E2" s="53"/>
      <c r="F2" s="46"/>
      <c r="G2" s="46"/>
      <c r="H2" s="47"/>
      <c r="I2" s="96" t="s">
        <v>16</v>
      </c>
      <c r="J2" s="97"/>
      <c r="K2" s="97"/>
      <c r="L2" s="98"/>
    </row>
    <row r="3" spans="1:15" x14ac:dyDescent="0.25">
      <c r="A3" s="99" t="s">
        <v>15</v>
      </c>
      <c r="B3" s="102" t="s">
        <v>0</v>
      </c>
      <c r="C3" s="104" t="s">
        <v>1</v>
      </c>
      <c r="D3" s="56" t="s">
        <v>2</v>
      </c>
      <c r="E3" s="55" t="s">
        <v>3</v>
      </c>
      <c r="F3" s="24" t="s">
        <v>41</v>
      </c>
      <c r="G3" s="1" t="s">
        <v>4</v>
      </c>
      <c r="H3" s="2" t="s">
        <v>5</v>
      </c>
      <c r="I3" s="45" t="s">
        <v>32</v>
      </c>
      <c r="J3" s="44" t="s">
        <v>4</v>
      </c>
      <c r="K3" s="44" t="s">
        <v>31</v>
      </c>
      <c r="L3" s="42" t="s">
        <v>41</v>
      </c>
      <c r="N3" s="101" t="s">
        <v>51</v>
      </c>
      <c r="O3" s="101"/>
    </row>
    <row r="4" spans="1:15" ht="14.4" x14ac:dyDescent="0.3">
      <c r="A4" s="100"/>
      <c r="B4" s="103"/>
      <c r="C4" s="105"/>
      <c r="D4" s="45" t="s">
        <v>6</v>
      </c>
      <c r="E4" s="42" t="s">
        <v>7</v>
      </c>
      <c r="F4" s="25" t="s">
        <v>48</v>
      </c>
      <c r="G4" s="3" t="s">
        <v>50</v>
      </c>
      <c r="H4" s="4" t="s">
        <v>8</v>
      </c>
      <c r="I4" s="59" t="s">
        <v>14</v>
      </c>
      <c r="J4" s="57" t="s">
        <v>14</v>
      </c>
      <c r="K4" s="57" t="s">
        <v>14</v>
      </c>
      <c r="L4" s="58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90">
        <f>VLOOKUP($C5,Px!$D$16:$K$18,8,0)</f>
        <v>5902.8711999999996</v>
      </c>
      <c r="E5" s="62">
        <f>VLOOKUP($C5,Px!$D$16:$K$18,7,0)</f>
        <v>52.249000000000002</v>
      </c>
      <c r="F5" s="62"/>
      <c r="G5" s="6"/>
      <c r="H5" s="64">
        <f>(COOPELAN!C6)/1000</f>
        <v>6.2134728867636966</v>
      </c>
      <c r="I5" s="66">
        <f t="shared" ref="I5:I13" si="0">ROUND(H5*E5*1000,0)</f>
        <v>324648</v>
      </c>
      <c r="J5" s="67">
        <f t="shared" ref="J5:J9" si="1">ROUND(G5*D5*1000,0)</f>
        <v>0</v>
      </c>
      <c r="K5" s="67"/>
      <c r="L5" s="68">
        <f t="shared" ref="L5:L12" si="2">H5*F5*1000</f>
        <v>0</v>
      </c>
      <c r="N5" s="9" t="str">
        <f>"Active Energy: "&amp;TEXT(H14*1000,"#,###")&amp;" kWh"</f>
        <v>Active Energy: 253,124 kWh</v>
      </c>
      <c r="O5" s="10">
        <f>I14</f>
        <v>13533043</v>
      </c>
    </row>
    <row r="6" spans="1:15" x14ac:dyDescent="0.25">
      <c r="A6" t="s">
        <v>60</v>
      </c>
      <c r="B6" t="s">
        <v>9</v>
      </c>
      <c r="C6" s="87" t="s">
        <v>59</v>
      </c>
      <c r="D6" s="91">
        <f>VLOOKUP($C6,Px!$D$16:$K$18,8,0)</f>
        <v>5810.0123000000003</v>
      </c>
      <c r="E6" s="63">
        <f>VLOOKUP($C6,Px!$D$16:$K$18,7,0)</f>
        <v>53.621000000000002</v>
      </c>
      <c r="F6" s="63"/>
      <c r="G6" s="7"/>
      <c r="H6" s="65">
        <f>(COOPELAN!F6)/1000</f>
        <v>64.016538952933587</v>
      </c>
      <c r="I6" s="69">
        <f t="shared" si="0"/>
        <v>3432631</v>
      </c>
      <c r="J6" s="70">
        <f t="shared" si="1"/>
        <v>0</v>
      </c>
      <c r="K6" s="70"/>
      <c r="L6" s="71">
        <f t="shared" si="2"/>
        <v>0</v>
      </c>
      <c r="N6" s="9" t="str">
        <f>"Capacity: "&amp;TEXT(G14*1000,"###")&amp;" kW"</f>
        <v>Capacity: 491 kW</v>
      </c>
      <c r="O6" s="10">
        <f>J14</f>
        <v>2858536</v>
      </c>
    </row>
    <row r="7" spans="1:15" x14ac:dyDescent="0.25">
      <c r="A7" t="s">
        <v>60</v>
      </c>
      <c r="B7" t="s">
        <v>9</v>
      </c>
      <c r="C7" s="87" t="s">
        <v>61</v>
      </c>
      <c r="D7" s="91">
        <f>VLOOKUP($C7,Px!$D$16:$K$18,8,0)</f>
        <v>5786.0941000000003</v>
      </c>
      <c r="E7" s="63">
        <f>VLOOKUP($C7,Px!$D$16:$K$18,7,0)</f>
        <v>51.793999999999997</v>
      </c>
      <c r="F7" s="63"/>
      <c r="G7" s="7"/>
      <c r="H7" s="65">
        <f>(COOPELAN!I6)/1000</f>
        <v>1.5464832362325907</v>
      </c>
      <c r="I7" s="69">
        <f t="shared" si="0"/>
        <v>80099</v>
      </c>
      <c r="J7" s="70">
        <f t="shared" si="1"/>
        <v>0</v>
      </c>
      <c r="K7" s="70"/>
      <c r="L7" s="71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87" t="s">
        <v>36</v>
      </c>
      <c r="D8" s="91">
        <f>VLOOKUP($C8,Px!$D$16:$K$18,8,0)</f>
        <v>5902.8711999999996</v>
      </c>
      <c r="E8" s="63">
        <f>VLOOKUP($C8,Px!$D$16:$K$18,7,0)</f>
        <v>52.249000000000002</v>
      </c>
      <c r="F8" s="63"/>
      <c r="G8" s="7"/>
      <c r="H8" s="65">
        <f>(COOPELAN!D7)/1000</f>
        <v>9.4747904408115957</v>
      </c>
      <c r="I8" s="69">
        <f t="shared" si="0"/>
        <v>495048</v>
      </c>
      <c r="J8" s="70">
        <f t="shared" si="1"/>
        <v>0</v>
      </c>
      <c r="K8" s="70"/>
      <c r="L8" s="71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87" t="s">
        <v>59</v>
      </c>
      <c r="D9" s="91">
        <f>VLOOKUP($C9,Px!$D$16:$K$18,8,0)</f>
        <v>5810.0123000000003</v>
      </c>
      <c r="E9" s="63">
        <f>VLOOKUP($C9,Px!$D$16:$K$18,7,0)</f>
        <v>53.621000000000002</v>
      </c>
      <c r="F9" s="63"/>
      <c r="G9" s="7"/>
      <c r="H9" s="65">
        <f>(COOPELAN!G7)/1000</f>
        <v>99.462664032075608</v>
      </c>
      <c r="I9" s="69">
        <f t="shared" si="0"/>
        <v>5333288</v>
      </c>
      <c r="J9" s="70">
        <f t="shared" si="1"/>
        <v>0</v>
      </c>
      <c r="K9" s="70"/>
      <c r="L9" s="71">
        <f t="shared" si="3"/>
        <v>0</v>
      </c>
      <c r="N9" s="11" t="s">
        <v>12</v>
      </c>
      <c r="O9" s="12">
        <f>SUM(O5:O8)</f>
        <v>16391579</v>
      </c>
    </row>
    <row r="10" spans="1:15" x14ac:dyDescent="0.25">
      <c r="A10" t="s">
        <v>60</v>
      </c>
      <c r="B10" t="s">
        <v>10</v>
      </c>
      <c r="C10" s="87" t="s">
        <v>61</v>
      </c>
      <c r="D10" s="91">
        <f>VLOOKUP($C10,Px!$D$16:$K$18,8,0)</f>
        <v>5786.0941000000003</v>
      </c>
      <c r="E10" s="63">
        <f>VLOOKUP($C10,Px!$D$16:$K$18,7,0)</f>
        <v>51.793999999999997</v>
      </c>
      <c r="F10" s="63"/>
      <c r="G10" s="7"/>
      <c r="H10" s="65">
        <f>(COOPELAN!J7)/1000</f>
        <v>2.4202930137008796</v>
      </c>
      <c r="I10" s="69">
        <f t="shared" si="0"/>
        <v>125357</v>
      </c>
      <c r="J10" s="70">
        <f>ROUND(G10*D10*1000,0)</f>
        <v>0</v>
      </c>
      <c r="K10" s="70"/>
      <c r="L10" s="71">
        <f t="shared" si="3"/>
        <v>0</v>
      </c>
    </row>
    <row r="11" spans="1:15" x14ac:dyDescent="0.25">
      <c r="A11" t="s">
        <v>60</v>
      </c>
      <c r="B11" t="s">
        <v>11</v>
      </c>
      <c r="C11" s="87" t="s">
        <v>36</v>
      </c>
      <c r="D11" s="91">
        <f>VLOOKUP($C11,Px!$D$16:$K$18,8,0)</f>
        <v>5902.8711999999996</v>
      </c>
      <c r="E11" s="63">
        <f>VLOOKUP($C11,Px!$D$16:$K$18,7,0)</f>
        <v>52.249000000000002</v>
      </c>
      <c r="F11" s="63"/>
      <c r="G11" s="7">
        <f>COOPELAN!M8/1000</f>
        <v>4.1908631567962422E-2</v>
      </c>
      <c r="H11" s="65">
        <f>(COOPELAN!E8)/1000</f>
        <v>5.9693296782579779</v>
      </c>
      <c r="I11" s="69">
        <f t="shared" si="0"/>
        <v>311892</v>
      </c>
      <c r="J11" s="70">
        <f>ROUND(G11*D11*1000,0)</f>
        <v>247381</v>
      </c>
      <c r="K11" s="70"/>
      <c r="L11" s="71">
        <f t="shared" si="2"/>
        <v>0</v>
      </c>
    </row>
    <row r="12" spans="1:15" x14ac:dyDescent="0.25">
      <c r="A12" t="s">
        <v>60</v>
      </c>
      <c r="B12" t="s">
        <v>11</v>
      </c>
      <c r="C12" s="87" t="s">
        <v>59</v>
      </c>
      <c r="D12" s="91">
        <f>VLOOKUP($C12,Px!$D$16:$K$18,8,0)</f>
        <v>5810.0123000000003</v>
      </c>
      <c r="E12" s="63">
        <f>VLOOKUP($C12,Px!$D$16:$K$18,7,0)</f>
        <v>53.621000000000002</v>
      </c>
      <c r="F12" s="63"/>
      <c r="G12" s="7">
        <f>COOPELAN!N8/1000</f>
        <v>0.43881493708754049</v>
      </c>
      <c r="H12" s="65">
        <f>(COOPELAN!H8)/1000</f>
        <v>62.503377686567553</v>
      </c>
      <c r="I12" s="69">
        <f t="shared" si="0"/>
        <v>3351494</v>
      </c>
      <c r="J12" s="70">
        <f>ROUND(G12*D12*1000,0)</f>
        <v>2549520</v>
      </c>
      <c r="K12" s="70"/>
      <c r="L12" s="71">
        <f t="shared" si="2"/>
        <v>0</v>
      </c>
    </row>
    <row r="13" spans="1:15" x14ac:dyDescent="0.25">
      <c r="A13" t="s">
        <v>60</v>
      </c>
      <c r="B13" t="s">
        <v>11</v>
      </c>
      <c r="C13" s="87" t="s">
        <v>61</v>
      </c>
      <c r="D13" s="92">
        <f>VLOOKUP($C13,Px!$D$16:$K$18,8,0)</f>
        <v>5786.0941000000003</v>
      </c>
      <c r="E13" s="93">
        <f>VLOOKUP($C13,Px!$D$16:$K$18,7,0)</f>
        <v>51.793999999999997</v>
      </c>
      <c r="F13" s="63"/>
      <c r="G13" s="7">
        <f>COOPELAN!O8/1000</f>
        <v>1.0652307524129469E-2</v>
      </c>
      <c r="H13" s="65">
        <f>(COOPELAN!K8)/1000</f>
        <v>1.5172801656049963</v>
      </c>
      <c r="I13" s="69">
        <f t="shared" si="0"/>
        <v>78586</v>
      </c>
      <c r="J13" s="70">
        <f>ROUND(G13*D13*1000,0)</f>
        <v>61635</v>
      </c>
      <c r="K13" s="70"/>
      <c r="L13" s="71">
        <f>H13*F13*1000</f>
        <v>0</v>
      </c>
    </row>
    <row r="14" spans="1:15" ht="14.4" x14ac:dyDescent="0.3">
      <c r="A14" s="14"/>
      <c r="B14" s="14"/>
      <c r="C14" s="14"/>
      <c r="D14" s="88"/>
      <c r="E14" s="89"/>
      <c r="F14" s="75" t="s">
        <v>12</v>
      </c>
      <c r="G14" s="76">
        <f>SUM(G5:G13)</f>
        <v>0.49137587617963241</v>
      </c>
      <c r="H14" s="78">
        <f t="shared" ref="H14:L14" si="4">SUM(H5:H13)</f>
        <v>253.12423009294847</v>
      </c>
      <c r="I14" s="77">
        <f>SUM(I5:I13)</f>
        <v>13533043</v>
      </c>
      <c r="J14" s="77">
        <f t="shared" si="4"/>
        <v>2858536</v>
      </c>
      <c r="K14" s="77">
        <f t="shared" si="4"/>
        <v>0</v>
      </c>
      <c r="L14" s="74">
        <f t="shared" si="4"/>
        <v>0</v>
      </c>
    </row>
    <row r="16" spans="1:15" x14ac:dyDescent="0.25">
      <c r="E16" s="9" t="s">
        <v>53</v>
      </c>
      <c r="F16" t="s">
        <v>54</v>
      </c>
      <c r="M16" s="72"/>
    </row>
    <row r="20" spans="1:15" ht="13.8" x14ac:dyDescent="0.25">
      <c r="I20" s="54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M8" sqref="M8:O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0" t="s">
        <v>62</v>
      </c>
    </row>
    <row r="3" spans="1:19" ht="15" thickBot="1" x14ac:dyDescent="0.35">
      <c r="A3" s="26" t="s">
        <v>37</v>
      </c>
      <c r="B3" s="26" t="s">
        <v>73</v>
      </c>
      <c r="C3" s="106" t="s">
        <v>38</v>
      </c>
      <c r="D3" s="107"/>
      <c r="E3" s="107"/>
      <c r="F3" s="107"/>
      <c r="G3" s="107"/>
      <c r="H3" s="107"/>
      <c r="I3" s="107"/>
      <c r="J3" s="107"/>
      <c r="K3" s="107"/>
      <c r="L3" s="108"/>
      <c r="M3" s="106" t="s">
        <v>22</v>
      </c>
      <c r="N3" s="107"/>
      <c r="O3" s="108"/>
      <c r="R3" s="27"/>
      <c r="S3" s="28"/>
    </row>
    <row r="4" spans="1:19" ht="15" thickBot="1" x14ac:dyDescent="0.35">
      <c r="C4" s="109" t="s">
        <v>56</v>
      </c>
      <c r="D4" s="109"/>
      <c r="E4" s="109"/>
      <c r="F4" s="109" t="s">
        <v>57</v>
      </c>
      <c r="G4" s="109"/>
      <c r="H4" s="109"/>
      <c r="I4" s="109" t="s">
        <v>58</v>
      </c>
      <c r="J4" s="109"/>
      <c r="K4" s="109"/>
      <c r="L4" s="110" t="s">
        <v>39</v>
      </c>
      <c r="M4" s="106" t="s">
        <v>40</v>
      </c>
      <c r="N4" s="107"/>
      <c r="O4" s="108"/>
      <c r="S4" s="29"/>
    </row>
    <row r="5" spans="1:19" ht="15" thickBot="1" x14ac:dyDescent="0.35">
      <c r="A5" s="30" t="s">
        <v>42</v>
      </c>
      <c r="B5" s="31" t="s">
        <v>43</v>
      </c>
      <c r="C5" s="32" t="s">
        <v>33</v>
      </c>
      <c r="D5" s="33" t="s">
        <v>34</v>
      </c>
      <c r="E5" s="34" t="s">
        <v>35</v>
      </c>
      <c r="F5" s="32" t="s">
        <v>33</v>
      </c>
      <c r="G5" s="33" t="s">
        <v>34</v>
      </c>
      <c r="H5" s="34" t="s">
        <v>35</v>
      </c>
      <c r="I5" s="32" t="s">
        <v>33</v>
      </c>
      <c r="J5" s="33" t="s">
        <v>34</v>
      </c>
      <c r="K5" s="34" t="s">
        <v>35</v>
      </c>
      <c r="L5" s="111"/>
      <c r="M5" s="35" t="s">
        <v>56</v>
      </c>
      <c r="N5" s="36" t="s">
        <v>57</v>
      </c>
      <c r="O5" s="36" t="s">
        <v>58</v>
      </c>
      <c r="S5" s="29"/>
    </row>
    <row r="6" spans="1:19" ht="14.4" x14ac:dyDescent="0.3">
      <c r="A6" s="37" t="s">
        <v>44</v>
      </c>
      <c r="B6" s="38" t="s">
        <v>45</v>
      </c>
      <c r="C6" s="50">
        <v>6213.4728867636968</v>
      </c>
      <c r="D6" s="51">
        <v>0</v>
      </c>
      <c r="E6" s="51">
        <v>0</v>
      </c>
      <c r="F6" s="51">
        <v>64016.538952933581</v>
      </c>
      <c r="G6" s="51">
        <v>0</v>
      </c>
      <c r="H6" s="51">
        <v>0</v>
      </c>
      <c r="I6" s="51">
        <v>1546.4832362325906</v>
      </c>
      <c r="J6" s="51">
        <v>0</v>
      </c>
      <c r="K6" s="52">
        <v>0</v>
      </c>
      <c r="L6" s="49">
        <f>SUM(C6:K6)</f>
        <v>71776.495075929881</v>
      </c>
      <c r="M6" s="39">
        <v>0</v>
      </c>
      <c r="N6" s="39">
        <v>0</v>
      </c>
      <c r="O6" s="39">
        <v>0</v>
      </c>
      <c r="P6" s="40"/>
      <c r="S6" s="41"/>
    </row>
    <row r="7" spans="1:19" ht="14.4" x14ac:dyDescent="0.3">
      <c r="A7" s="37" t="s">
        <v>44</v>
      </c>
      <c r="B7" s="38" t="s">
        <v>46</v>
      </c>
      <c r="C7" s="50">
        <v>0</v>
      </c>
      <c r="D7" s="51">
        <v>9474.7904408115955</v>
      </c>
      <c r="E7" s="51">
        <v>0</v>
      </c>
      <c r="F7" s="51">
        <v>0</v>
      </c>
      <c r="G7" s="51">
        <v>99462.664032075612</v>
      </c>
      <c r="H7" s="51">
        <v>0</v>
      </c>
      <c r="I7" s="51">
        <v>0</v>
      </c>
      <c r="J7" s="51">
        <v>2420.2930137008798</v>
      </c>
      <c r="K7" s="52">
        <v>0</v>
      </c>
      <c r="L7" s="49">
        <f>SUM(C7:K7)</f>
        <v>111357.74748658809</v>
      </c>
      <c r="M7" s="39">
        <v>0</v>
      </c>
      <c r="N7" s="39">
        <v>0</v>
      </c>
      <c r="O7" s="39">
        <v>0</v>
      </c>
      <c r="P7" s="40"/>
      <c r="S7" s="41"/>
    </row>
    <row r="8" spans="1:19" ht="14.4" x14ac:dyDescent="0.3">
      <c r="A8" s="37" t="s">
        <v>44</v>
      </c>
      <c r="B8" s="38" t="s">
        <v>47</v>
      </c>
      <c r="C8" s="50">
        <v>0</v>
      </c>
      <c r="D8" s="51">
        <v>0</v>
      </c>
      <c r="E8" s="51">
        <v>5969.3296782579782</v>
      </c>
      <c r="F8" s="51">
        <v>0</v>
      </c>
      <c r="G8" s="51">
        <v>0</v>
      </c>
      <c r="H8" s="51">
        <v>62503.377686567554</v>
      </c>
      <c r="I8" s="51">
        <v>0</v>
      </c>
      <c r="J8" s="51">
        <v>0</v>
      </c>
      <c r="K8" s="52">
        <v>1517.2801656049965</v>
      </c>
      <c r="L8" s="49">
        <f>SUM(C8:K8)</f>
        <v>69989.987530430531</v>
      </c>
      <c r="M8" s="39">
        <v>41.908631567962424</v>
      </c>
      <c r="N8" s="39">
        <v>438.8149370875405</v>
      </c>
      <c r="O8" s="39">
        <v>10.652307524129469</v>
      </c>
      <c r="P8" s="40"/>
      <c r="S8" s="41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G25" sqref="G25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94" t="s">
        <v>17</v>
      </c>
      <c r="D2" s="15"/>
      <c r="E2" s="15" t="s">
        <v>18</v>
      </c>
      <c r="F2" s="95" t="s">
        <v>19</v>
      </c>
    </row>
    <row r="3" spans="3:11" ht="13.8" x14ac:dyDescent="0.3">
      <c r="C3" s="17" t="s">
        <v>20</v>
      </c>
      <c r="D3" s="16" t="s">
        <v>21</v>
      </c>
      <c r="E3" s="16">
        <f>+[1]Licitación!C5</f>
        <v>79.322000000000003</v>
      </c>
      <c r="F3" s="18" t="str">
        <f>_xlfn.CONCAT("PPA Licitación "&amp;E8)</f>
        <v>PPA Licitación 2015/02</v>
      </c>
      <c r="H3" s="112" t="s">
        <v>63</v>
      </c>
      <c r="I3" s="113"/>
    </row>
    <row r="4" spans="3:11" ht="13.8" x14ac:dyDescent="0.3">
      <c r="C4" s="19" t="s">
        <v>22</v>
      </c>
      <c r="D4" s="20" t="s">
        <v>23</v>
      </c>
      <c r="E4" s="20">
        <f>+[1]Licitación!C6</f>
        <v>8.3592999999999993</v>
      </c>
      <c r="F4" s="21" t="str">
        <f>_xlfn.CONCAT("PPA Licitación "&amp;E8)</f>
        <v>PPA Licitación 2015/02</v>
      </c>
      <c r="H4" s="72" t="s">
        <v>64</v>
      </c>
      <c r="I4" s="81">
        <f>+[1]PNP!C16</f>
        <v>0.87432978856607546</v>
      </c>
    </row>
    <row r="5" spans="3:11" ht="13.8" x14ac:dyDescent="0.3">
      <c r="C5" s="94" t="s">
        <v>17</v>
      </c>
      <c r="D5" s="15"/>
      <c r="E5" s="15" t="s">
        <v>18</v>
      </c>
      <c r="F5" s="95" t="s">
        <v>19</v>
      </c>
      <c r="H5" s="82" t="s">
        <v>22</v>
      </c>
      <c r="I5" s="83">
        <f>+[1]PNP!C15</f>
        <v>1</v>
      </c>
    </row>
    <row r="6" spans="3:11" ht="13.8" x14ac:dyDescent="0.3">
      <c r="C6" s="17" t="s">
        <v>24</v>
      </c>
      <c r="D6" s="16"/>
      <c r="E6" s="16">
        <f>+[1]PNP!C9</f>
        <v>744.1</v>
      </c>
      <c r="F6" s="18" t="str">
        <f>+[1]PNP!C5</f>
        <v>9T Enero 2022</v>
      </c>
    </row>
    <row r="7" spans="3:11" ht="13.8" x14ac:dyDescent="0.3">
      <c r="C7" s="17" t="s">
        <v>25</v>
      </c>
      <c r="D7" s="16"/>
      <c r="E7" s="73">
        <f>+[1]PNP!C8</f>
        <v>268.14</v>
      </c>
      <c r="F7" s="18" t="str">
        <f>+[1]PNP!C5</f>
        <v>9T Enero 2022</v>
      </c>
    </row>
    <row r="8" spans="3:11" ht="13.8" x14ac:dyDescent="0.3">
      <c r="C8" s="17" t="s">
        <v>65</v>
      </c>
      <c r="D8" s="16"/>
      <c r="E8" s="84" t="str">
        <f>+[1]Licitación!C3</f>
        <v>2015/02</v>
      </c>
      <c r="F8" s="18"/>
    </row>
    <row r="9" spans="3:11" ht="13.8" x14ac:dyDescent="0.3">
      <c r="C9" s="17" t="s">
        <v>66</v>
      </c>
      <c r="D9" s="16"/>
      <c r="E9" s="85" t="s">
        <v>67</v>
      </c>
      <c r="F9" s="18"/>
    </row>
    <row r="10" spans="3:11" ht="13.8" x14ac:dyDescent="0.3">
      <c r="C10" s="17" t="s">
        <v>68</v>
      </c>
      <c r="D10" s="16"/>
      <c r="E10" s="73">
        <f>+[1]Licitación!C7</f>
        <v>237.09</v>
      </c>
      <c r="F10" s="18"/>
    </row>
    <row r="11" spans="3:11" ht="13.8" x14ac:dyDescent="0.3">
      <c r="C11" s="17" t="s">
        <v>69</v>
      </c>
      <c r="D11" s="16"/>
      <c r="E11" s="22">
        <f>+[1]CET!G5</f>
        <v>248.35900000000001</v>
      </c>
      <c r="F11" s="18"/>
    </row>
    <row r="12" spans="3:11" ht="13.8" x14ac:dyDescent="0.3">
      <c r="C12" s="19" t="s">
        <v>26</v>
      </c>
      <c r="D12" s="20"/>
      <c r="E12" s="23"/>
      <c r="F12" s="21" t="str">
        <f>+'[1]Factores de modulación'!I3</f>
        <v>9T S2/2021</v>
      </c>
    </row>
    <row r="15" spans="3:11" ht="41.4" x14ac:dyDescent="0.25">
      <c r="C15" s="43" t="s">
        <v>49</v>
      </c>
      <c r="D15" s="43" t="s">
        <v>27</v>
      </c>
      <c r="E15" s="86" t="s">
        <v>28</v>
      </c>
      <c r="F15" s="43" t="s">
        <v>52</v>
      </c>
      <c r="G15" s="43" t="s">
        <v>70</v>
      </c>
      <c r="H15" s="43" t="s">
        <v>71</v>
      </c>
      <c r="I15" s="43" t="s">
        <v>72</v>
      </c>
      <c r="J15" s="43" t="s">
        <v>29</v>
      </c>
      <c r="K15" s="43" t="s">
        <v>30</v>
      </c>
    </row>
    <row r="16" spans="3:11" x14ac:dyDescent="0.25">
      <c r="C16" t="s">
        <v>60</v>
      </c>
      <c r="D16" t="s">
        <v>36</v>
      </c>
      <c r="E16" s="79">
        <v>0.92920000000000003</v>
      </c>
      <c r="F16" s="79">
        <v>0.83909999999999996</v>
      </c>
      <c r="G16" s="48">
        <v>83.358756099101598</v>
      </c>
      <c r="H16" s="79">
        <v>7.9329003890851562</v>
      </c>
      <c r="I16" s="48">
        <v>3.048748528670191</v>
      </c>
      <c r="J16" s="48">
        <v>52.249000000000002</v>
      </c>
      <c r="K16" s="79">
        <v>5902.8711999999996</v>
      </c>
    </row>
    <row r="17" spans="3:11" x14ac:dyDescent="0.25">
      <c r="C17" t="s">
        <v>60</v>
      </c>
      <c r="D17" t="s">
        <v>57</v>
      </c>
      <c r="E17" s="79">
        <v>0.9536</v>
      </c>
      <c r="F17" s="79">
        <v>0.82589999999999997</v>
      </c>
      <c r="G17" s="48">
        <v>85.547685983752999</v>
      </c>
      <c r="H17" s="79">
        <v>7.808106818430975</v>
      </c>
      <c r="I17" s="48">
        <v>3.1288060664441395</v>
      </c>
      <c r="J17" s="48">
        <v>53.621000000000002</v>
      </c>
      <c r="K17" s="79">
        <v>5810.0123000000003</v>
      </c>
    </row>
    <row r="18" spans="3:11" x14ac:dyDescent="0.25">
      <c r="C18" t="s">
        <v>60</v>
      </c>
      <c r="D18" t="s">
        <v>61</v>
      </c>
      <c r="E18" s="79">
        <v>0.92110000000000003</v>
      </c>
      <c r="F18" s="79">
        <v>0.82250000000000001</v>
      </c>
      <c r="G18" s="48">
        <v>82.632103145590278</v>
      </c>
      <c r="H18" s="79">
        <v>7.7759630199291401</v>
      </c>
      <c r="I18" s="48">
        <v>3.0221720509665442</v>
      </c>
      <c r="J18" s="48">
        <v>51.793999999999997</v>
      </c>
      <c r="K18" s="79">
        <v>5786.0941000000003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DDA2F64E-7A1A-4A6B-B65B-AF1224138693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2022-08-09T13:26:37Z</dcterms:modified>
</cp:coreProperties>
</file>